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jonesmachinery-my.sharepoint.com/personal/ryan_jonesmachinery_com/Documents/Documents/2026 Customer Quotes/"/>
    </mc:Choice>
  </mc:AlternateContent>
  <xr:revisionPtr revIDLastSave="0" documentId="8_{FE534022-D838-4F2E-B8F0-318559FA05C9}" xr6:coauthVersionLast="47" xr6:coauthVersionMax="47" xr10:uidLastSave="{00000000-0000-0000-0000-000000000000}"/>
  <bookViews>
    <workbookView xWindow="24510" yWindow="3735" windowWidth="19605" windowHeight="16260" firstSheet="1" activeTab="1" xr2:uid="{00000000-000D-0000-FFFF-FFFF00000000}"/>
  </bookViews>
  <sheets>
    <sheet name="Sales Rep " sheetId="7" state="hidden" r:id="rId1"/>
    <sheet name="RX2" sheetId="4" r:id="rId2"/>
    <sheet name="DPMSX5P 2015" sheetId="22" state="hidden" r:id="rId3"/>
    <sheet name="DPMSX3P 2015" sheetId="23" state="hidden" r:id="rId4"/>
    <sheet name="DPMSX2P 2015" sheetId="24" state="hidden" r:id="rId5"/>
    <sheet name="DPMEX2P" sheetId="5" state="hidden" r:id="rId6"/>
    <sheet name="Lead Time DPM" sheetId="20" state="hidden" r:id="rId7"/>
    <sheet name="DPMEX2P 2015" sheetId="25" state="hidden" r:id="rId8"/>
    <sheet name="UPL-EX2P" sheetId="15" state="hidden" r:id="rId9"/>
    <sheet name="Intech Data" sheetId="18" state="hidden" r:id="rId10"/>
    <sheet name="Freight" sheetId="6" state="hidden" r:id="rId11"/>
  </sheets>
  <externalReferences>
    <externalReference r:id="rId12"/>
    <externalReference r:id="rId13"/>
  </externalReferences>
  <definedNames>
    <definedName name="Freight">Freight!$B$2:$J$52</definedName>
    <definedName name="_xlnm.Print_Area" localSheetId="8">'UPL-EX2P'!$B$1:$K$66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T11" i="6" l="1"/>
  <c r="S11" i="6"/>
  <c r="T10" i="6"/>
  <c r="S10" i="6"/>
  <c r="T13" i="6"/>
  <c r="T12" i="6" l="1"/>
  <c r="C79" i="18" l="1"/>
  <c r="J18" i="5" l="1"/>
  <c r="J71" i="18" l="1"/>
  <c r="J70" i="18"/>
  <c r="J69" i="18"/>
  <c r="J68" i="18"/>
  <c r="J66" i="18"/>
  <c r="J65" i="18"/>
  <c r="J64" i="18"/>
  <c r="J63" i="18"/>
  <c r="J61" i="18"/>
  <c r="J60" i="18"/>
  <c r="J59" i="18"/>
  <c r="J58" i="18"/>
  <c r="H9" i="5" l="1"/>
  <c r="J5" i="5" l="1"/>
  <c r="K44" i="25" l="1"/>
  <c r="K43" i="25"/>
  <c r="K42" i="25"/>
  <c r="K41" i="25"/>
  <c r="K40" i="25"/>
  <c r="K39" i="25"/>
  <c r="K38" i="25"/>
  <c r="K37" i="25"/>
  <c r="K36" i="25"/>
  <c r="K35" i="25"/>
  <c r="K34" i="25"/>
  <c r="K33" i="25"/>
  <c r="J33" i="25"/>
  <c r="J32" i="25"/>
  <c r="K31" i="25"/>
  <c r="J31" i="25"/>
  <c r="K30" i="25"/>
  <c r="J30" i="25"/>
  <c r="K29" i="25"/>
  <c r="J29" i="25"/>
  <c r="K27" i="25"/>
  <c r="J27" i="25"/>
  <c r="K26" i="25"/>
  <c r="J26" i="25"/>
  <c r="K25" i="25"/>
  <c r="J25" i="25"/>
  <c r="K24" i="25"/>
  <c r="J24" i="25"/>
  <c r="K23" i="25"/>
  <c r="J23" i="25"/>
  <c r="K18" i="25"/>
  <c r="J18" i="25"/>
  <c r="C14" i="25"/>
  <c r="C13" i="25"/>
  <c r="H12" i="25"/>
  <c r="C12" i="25"/>
  <c r="H11" i="25"/>
  <c r="A11" i="25"/>
  <c r="H10" i="25"/>
  <c r="A10" i="25"/>
  <c r="A9" i="25"/>
  <c r="J41" i="24"/>
  <c r="K40" i="24"/>
  <c r="J40" i="24"/>
  <c r="K39" i="24"/>
  <c r="J39" i="24"/>
  <c r="K38" i="24"/>
  <c r="J38" i="24"/>
  <c r="K37" i="24"/>
  <c r="J37" i="24"/>
  <c r="K36" i="24"/>
  <c r="J36" i="24"/>
  <c r="K35" i="24"/>
  <c r="J35" i="24"/>
  <c r="K34" i="24"/>
  <c r="J34" i="24"/>
  <c r="K33" i="24"/>
  <c r="J33" i="24"/>
  <c r="K32" i="24"/>
  <c r="J32" i="24"/>
  <c r="K31" i="24"/>
  <c r="J31" i="24"/>
  <c r="K30" i="24"/>
  <c r="J30" i="24"/>
  <c r="K29" i="24"/>
  <c r="J29" i="24"/>
  <c r="K28" i="24"/>
  <c r="J28" i="24"/>
  <c r="K27" i="24"/>
  <c r="J27" i="24"/>
  <c r="K26" i="24"/>
  <c r="J26" i="24"/>
  <c r="K25" i="24"/>
  <c r="J25" i="24"/>
  <c r="K24" i="24"/>
  <c r="J24" i="24"/>
  <c r="K23" i="24"/>
  <c r="J23" i="24"/>
  <c r="K22" i="24"/>
  <c r="J22" i="24"/>
  <c r="K18" i="24"/>
  <c r="J18" i="24"/>
  <c r="C14" i="24"/>
  <c r="C13" i="24"/>
  <c r="H12" i="24"/>
  <c r="C12" i="24"/>
  <c r="H11" i="24"/>
  <c r="A11" i="24"/>
  <c r="H10" i="24"/>
  <c r="A10" i="24"/>
  <c r="A9" i="24"/>
  <c r="J43" i="23"/>
  <c r="K42" i="23"/>
  <c r="J42" i="23"/>
  <c r="K41" i="23"/>
  <c r="J41" i="23"/>
  <c r="K40" i="23"/>
  <c r="J40" i="23"/>
  <c r="K39" i="23"/>
  <c r="J39" i="23"/>
  <c r="K38" i="23"/>
  <c r="J38" i="23"/>
  <c r="K37" i="23"/>
  <c r="J37" i="23"/>
  <c r="K36" i="23"/>
  <c r="J36" i="23"/>
  <c r="K35" i="23"/>
  <c r="J35" i="23"/>
  <c r="K34" i="23"/>
  <c r="J34" i="23"/>
  <c r="K33" i="23"/>
  <c r="J33" i="23"/>
  <c r="K32" i="23"/>
  <c r="J32" i="23"/>
  <c r="K31" i="23"/>
  <c r="J31" i="23"/>
  <c r="K30" i="23"/>
  <c r="J30" i="23"/>
  <c r="K29" i="23"/>
  <c r="J29" i="23"/>
  <c r="K28" i="23"/>
  <c r="J28" i="23"/>
  <c r="K27" i="23"/>
  <c r="J27" i="23"/>
  <c r="K26" i="23"/>
  <c r="J26" i="23"/>
  <c r="K25" i="23"/>
  <c r="J25" i="23"/>
  <c r="K24" i="23"/>
  <c r="J24" i="23"/>
  <c r="K23" i="23"/>
  <c r="J23" i="23"/>
  <c r="K22" i="23"/>
  <c r="J22" i="23"/>
  <c r="K18" i="23"/>
  <c r="J18" i="23"/>
  <c r="C14" i="23"/>
  <c r="C13" i="23"/>
  <c r="H12" i="23"/>
  <c r="C12" i="23"/>
  <c r="H11" i="23"/>
  <c r="A11" i="23"/>
  <c r="H10" i="23"/>
  <c r="A10" i="23"/>
  <c r="A9" i="23"/>
  <c r="K48" i="22"/>
  <c r="K47" i="22"/>
  <c r="K46" i="22"/>
  <c r="K45" i="22"/>
  <c r="K44" i="22"/>
  <c r="J43" i="22"/>
  <c r="K42" i="22"/>
  <c r="J42" i="22"/>
  <c r="K41" i="22"/>
  <c r="J41" i="22"/>
  <c r="K40" i="22"/>
  <c r="J40" i="22"/>
  <c r="K39" i="22"/>
  <c r="J39" i="22"/>
  <c r="K38" i="22"/>
  <c r="J38" i="22"/>
  <c r="K36" i="22"/>
  <c r="J36" i="22"/>
  <c r="K35" i="22"/>
  <c r="J35" i="22"/>
  <c r="K34" i="22"/>
  <c r="J34" i="22"/>
  <c r="K33" i="22"/>
  <c r="J33" i="22"/>
  <c r="K32" i="22"/>
  <c r="J32" i="22"/>
  <c r="K31" i="22"/>
  <c r="J31" i="22"/>
  <c r="K30" i="22"/>
  <c r="J30" i="22"/>
  <c r="K29" i="22"/>
  <c r="J29" i="22"/>
  <c r="K28" i="22"/>
  <c r="J28" i="22"/>
  <c r="K27" i="22"/>
  <c r="J27" i="22"/>
  <c r="K26" i="22"/>
  <c r="J26" i="22"/>
  <c r="K25" i="22"/>
  <c r="J25" i="22"/>
  <c r="K24" i="22"/>
  <c r="J24" i="22"/>
  <c r="K23" i="22"/>
  <c r="J23" i="22"/>
  <c r="K22" i="22"/>
  <c r="J22" i="22"/>
  <c r="K18" i="22"/>
  <c r="J18" i="22"/>
  <c r="C14" i="22"/>
  <c r="C13" i="22"/>
  <c r="H12" i="22"/>
  <c r="C12" i="22"/>
  <c r="H11" i="22"/>
  <c r="A11" i="22"/>
  <c r="H10" i="22"/>
  <c r="A10" i="22"/>
  <c r="A9" i="22"/>
  <c r="K48" i="24" l="1"/>
  <c r="K49" i="24" s="1"/>
  <c r="K46" i="25"/>
  <c r="K47" i="25" s="1"/>
  <c r="K49" i="22"/>
  <c r="K50" i="22" s="1"/>
  <c r="K49" i="23"/>
  <c r="K50" i="23" s="1"/>
  <c r="K44" i="5"/>
  <c r="K43" i="5"/>
  <c r="K42" i="5"/>
  <c r="K41" i="5"/>
  <c r="K40" i="5"/>
  <c r="K39" i="5"/>
  <c r="K38" i="5"/>
  <c r="K37" i="5"/>
  <c r="K36" i="5"/>
  <c r="K35" i="5"/>
  <c r="K34" i="5"/>
  <c r="K33" i="5"/>
  <c r="I39" i="15" l="1"/>
  <c r="I38" i="15"/>
  <c r="I37" i="15"/>
  <c r="I36" i="15"/>
  <c r="I35" i="15"/>
  <c r="I34" i="15"/>
  <c r="I33" i="15"/>
  <c r="I32" i="15"/>
  <c r="I31" i="15"/>
  <c r="I30" i="15"/>
  <c r="I29" i="15"/>
  <c r="I28" i="15"/>
  <c r="H39" i="15"/>
  <c r="H38" i="15"/>
  <c r="H37" i="15"/>
  <c r="H36" i="15"/>
  <c r="H35" i="15"/>
  <c r="H34" i="15"/>
  <c r="H33" i="15"/>
  <c r="H32" i="15"/>
  <c r="H31" i="15"/>
  <c r="H30" i="15"/>
  <c r="H29" i="15"/>
  <c r="H28" i="15"/>
  <c r="F39" i="15" l="1"/>
  <c r="F38" i="15"/>
  <c r="F37" i="15"/>
  <c r="F36" i="15"/>
  <c r="F35" i="15"/>
  <c r="F34" i="15"/>
  <c r="F33" i="15"/>
  <c r="F32" i="15"/>
  <c r="F31" i="15"/>
  <c r="F30" i="15"/>
  <c r="F29" i="15"/>
  <c r="F28" i="15"/>
  <c r="D39" i="15"/>
  <c r="D38" i="15"/>
  <c r="D37" i="15"/>
  <c r="D36" i="15"/>
  <c r="D35" i="15"/>
  <c r="D34" i="15"/>
  <c r="D33" i="15"/>
  <c r="D32" i="15"/>
  <c r="D31" i="15"/>
  <c r="D30" i="15"/>
  <c r="D29" i="15"/>
  <c r="D28" i="15"/>
  <c r="C39" i="15"/>
  <c r="C38" i="15"/>
  <c r="C37" i="15"/>
  <c r="C36" i="15"/>
  <c r="C35" i="15"/>
  <c r="C34" i="15"/>
  <c r="C33" i="15"/>
  <c r="C32" i="15"/>
  <c r="C31" i="15"/>
  <c r="C30" i="15"/>
  <c r="C29" i="15"/>
  <c r="C28" i="15"/>
  <c r="J56" i="18" l="1"/>
  <c r="J55" i="18"/>
  <c r="J54" i="18"/>
  <c r="J53" i="18"/>
  <c r="C14" i="5" l="1"/>
  <c r="C13" i="5"/>
  <c r="C12" i="5"/>
  <c r="A11" i="5"/>
  <c r="A10" i="5"/>
  <c r="A9" i="5"/>
  <c r="D30" i="18" l="1"/>
  <c r="D29" i="18"/>
  <c r="D28" i="18"/>
  <c r="D27" i="18"/>
  <c r="C20" i="18"/>
  <c r="C19" i="18"/>
  <c r="C18" i="18"/>
  <c r="C17" i="18"/>
  <c r="H10" i="5" l="1"/>
  <c r="D11" i="15" l="1"/>
  <c r="C17" i="15"/>
  <c r="C18" i="15"/>
  <c r="C19" i="15"/>
  <c r="C20" i="15"/>
  <c r="C21" i="15"/>
  <c r="C22" i="15"/>
  <c r="C23" i="15"/>
  <c r="C24" i="15"/>
  <c r="C25" i="15"/>
  <c r="C26" i="15"/>
  <c r="C27" i="15"/>
  <c r="C16" i="15"/>
  <c r="C15" i="15"/>
  <c r="B9" i="15"/>
  <c r="B8" i="15"/>
  <c r="B7" i="15"/>
  <c r="I22" i="15" l="1"/>
  <c r="I26" i="15"/>
  <c r="H22" i="15"/>
  <c r="J40" i="15"/>
  <c r="J42" i="15" s="1"/>
  <c r="H27" i="15" l="1"/>
  <c r="I27" i="15"/>
  <c r="H12" i="5" l="1"/>
  <c r="H11" i="5"/>
  <c r="K31" i="5" l="1"/>
  <c r="I25" i="15" s="1"/>
  <c r="K30" i="5"/>
  <c r="I24" i="15" s="1"/>
  <c r="K29" i="5"/>
  <c r="I23" i="15" s="1"/>
  <c r="K27" i="5"/>
  <c r="I21" i="15" s="1"/>
  <c r="K26" i="5"/>
  <c r="I20" i="15" s="1"/>
  <c r="K25" i="5"/>
  <c r="I19" i="15" s="1"/>
  <c r="K24" i="5"/>
  <c r="I18" i="15" s="1"/>
  <c r="K23" i="5"/>
  <c r="I17" i="15" s="1"/>
  <c r="K18" i="5"/>
  <c r="I15" i="15" s="1"/>
  <c r="I40" i="15" l="1"/>
  <c r="S13" i="6" l="1"/>
  <c r="R13" i="6"/>
  <c r="Q13" i="6"/>
  <c r="H18" i="15" l="1"/>
  <c r="H19" i="15"/>
  <c r="H20" i="15"/>
  <c r="H21" i="15"/>
  <c r="H23" i="15"/>
  <c r="H24" i="15"/>
  <c r="H25" i="15"/>
  <c r="H26" i="15"/>
  <c r="H17" i="15"/>
  <c r="H15" i="15"/>
  <c r="C5" i="6" l="1"/>
  <c r="D5" i="6"/>
  <c r="E5" i="6"/>
  <c r="F5" i="6"/>
  <c r="G5" i="6"/>
  <c r="H5" i="6"/>
  <c r="I5" i="6"/>
  <c r="J5" i="6"/>
  <c r="K5" i="6"/>
  <c r="C6" i="6"/>
  <c r="D6" i="6"/>
  <c r="E6" i="6"/>
  <c r="F6" i="6"/>
  <c r="G6" i="6"/>
  <c r="H6" i="6"/>
  <c r="I6" i="6"/>
  <c r="J6" i="6"/>
  <c r="K6" i="6"/>
  <c r="C7" i="6"/>
  <c r="D7" i="6"/>
  <c r="E7" i="6"/>
  <c r="F7" i="6"/>
  <c r="G7" i="6"/>
  <c r="H7" i="6"/>
  <c r="I7" i="6"/>
  <c r="J7" i="6"/>
  <c r="K7" i="6"/>
  <c r="C8" i="6"/>
  <c r="D8" i="6"/>
  <c r="E8" i="6"/>
  <c r="F8" i="6"/>
  <c r="G8" i="6"/>
  <c r="H8" i="6"/>
  <c r="I8" i="6"/>
  <c r="J8" i="6"/>
  <c r="K8" i="6"/>
  <c r="C9" i="6"/>
  <c r="D9" i="6"/>
  <c r="E9" i="6"/>
  <c r="F9" i="6"/>
  <c r="G9" i="6"/>
  <c r="H9" i="6"/>
  <c r="I9" i="6"/>
  <c r="J9" i="6"/>
  <c r="K9" i="6"/>
  <c r="C10" i="6"/>
  <c r="D10" i="6"/>
  <c r="E10" i="6"/>
  <c r="F10" i="6"/>
  <c r="G10" i="6"/>
  <c r="H10" i="6"/>
  <c r="I10" i="6"/>
  <c r="J10" i="6"/>
  <c r="K10" i="6"/>
  <c r="C11" i="6"/>
  <c r="D11" i="6"/>
  <c r="E11" i="6"/>
  <c r="F11" i="6"/>
  <c r="G11" i="6"/>
  <c r="H11" i="6"/>
  <c r="I11" i="6"/>
  <c r="J11" i="6"/>
  <c r="K11" i="6"/>
  <c r="C12" i="6"/>
  <c r="D12" i="6"/>
  <c r="E12" i="6"/>
  <c r="F12" i="6"/>
  <c r="G12" i="6"/>
  <c r="H12" i="6"/>
  <c r="I12" i="6"/>
  <c r="J12" i="6"/>
  <c r="K12" i="6"/>
  <c r="C13" i="6"/>
  <c r="D13" i="6"/>
  <c r="E13" i="6"/>
  <c r="F13" i="6"/>
  <c r="G13" i="6"/>
  <c r="H13" i="6"/>
  <c r="I13" i="6"/>
  <c r="J13" i="6"/>
  <c r="K13" i="6"/>
  <c r="C14" i="6"/>
  <c r="D14" i="6"/>
  <c r="E14" i="6"/>
  <c r="F14" i="6"/>
  <c r="G14" i="6"/>
  <c r="H14" i="6"/>
  <c r="I14" i="6"/>
  <c r="J14" i="6"/>
  <c r="K14" i="6"/>
  <c r="C15" i="6"/>
  <c r="D15" i="6"/>
  <c r="E15" i="6"/>
  <c r="F15" i="6"/>
  <c r="G15" i="6"/>
  <c r="H15" i="6"/>
  <c r="I15" i="6"/>
  <c r="J15" i="6"/>
  <c r="K15" i="6"/>
  <c r="C16" i="6"/>
  <c r="D16" i="6"/>
  <c r="E16" i="6"/>
  <c r="F16" i="6"/>
  <c r="G16" i="6"/>
  <c r="H16" i="6"/>
  <c r="I16" i="6"/>
  <c r="J16" i="6"/>
  <c r="K16" i="6"/>
  <c r="C17" i="6"/>
  <c r="D17" i="6"/>
  <c r="E17" i="6"/>
  <c r="F17" i="6"/>
  <c r="G17" i="6"/>
  <c r="H17" i="6"/>
  <c r="I17" i="6"/>
  <c r="J17" i="6"/>
  <c r="K17" i="6"/>
  <c r="C18" i="6"/>
  <c r="D18" i="6"/>
  <c r="E18" i="6"/>
  <c r="F18" i="6"/>
  <c r="G18" i="6"/>
  <c r="H18" i="6"/>
  <c r="I18" i="6"/>
  <c r="J18" i="6"/>
  <c r="K18" i="6"/>
  <c r="C19" i="6"/>
  <c r="D19" i="6"/>
  <c r="E19" i="6"/>
  <c r="F19" i="6"/>
  <c r="G19" i="6"/>
  <c r="H19" i="6"/>
  <c r="I19" i="6"/>
  <c r="J19" i="6"/>
  <c r="K19" i="6"/>
  <c r="C20" i="6"/>
  <c r="D20" i="6"/>
  <c r="E20" i="6"/>
  <c r="F20" i="6"/>
  <c r="G20" i="6"/>
  <c r="H20" i="6"/>
  <c r="I20" i="6"/>
  <c r="J20" i="6"/>
  <c r="K20" i="6"/>
  <c r="C21" i="6"/>
  <c r="D21" i="6"/>
  <c r="E21" i="6"/>
  <c r="F21" i="6"/>
  <c r="G21" i="6"/>
  <c r="H21" i="6"/>
  <c r="I21" i="6"/>
  <c r="J21" i="6"/>
  <c r="K21" i="6"/>
  <c r="C22" i="6"/>
  <c r="D22" i="6"/>
  <c r="E22" i="6"/>
  <c r="F22" i="6"/>
  <c r="G22" i="6"/>
  <c r="H22" i="6"/>
  <c r="I22" i="6"/>
  <c r="J22" i="6"/>
  <c r="K22" i="6"/>
  <c r="C23" i="6"/>
  <c r="D23" i="6"/>
  <c r="E23" i="6"/>
  <c r="F23" i="6"/>
  <c r="G23" i="6"/>
  <c r="H23" i="6"/>
  <c r="I23" i="6"/>
  <c r="J23" i="6"/>
  <c r="K23" i="6"/>
  <c r="C24" i="6"/>
  <c r="D24" i="6"/>
  <c r="E24" i="6"/>
  <c r="F24" i="6"/>
  <c r="G24" i="6"/>
  <c r="H24" i="6"/>
  <c r="I24" i="6"/>
  <c r="J24" i="6"/>
  <c r="K24" i="6"/>
  <c r="C25" i="6"/>
  <c r="D25" i="6"/>
  <c r="E25" i="6"/>
  <c r="F25" i="6"/>
  <c r="G25" i="6"/>
  <c r="H25" i="6"/>
  <c r="I25" i="6"/>
  <c r="J25" i="6"/>
  <c r="K25" i="6"/>
  <c r="C26" i="6"/>
  <c r="D26" i="6"/>
  <c r="E26" i="6"/>
  <c r="F26" i="6"/>
  <c r="G26" i="6"/>
  <c r="H26" i="6"/>
  <c r="I26" i="6"/>
  <c r="J26" i="6"/>
  <c r="K26" i="6"/>
  <c r="C27" i="6"/>
  <c r="D27" i="6"/>
  <c r="E27" i="6"/>
  <c r="F27" i="6"/>
  <c r="G27" i="6"/>
  <c r="H27" i="6"/>
  <c r="I27" i="6"/>
  <c r="J27" i="6"/>
  <c r="K27" i="6"/>
  <c r="C28" i="6"/>
  <c r="D28" i="6"/>
  <c r="E28" i="6"/>
  <c r="F28" i="6"/>
  <c r="G28" i="6"/>
  <c r="H28" i="6"/>
  <c r="I28" i="6"/>
  <c r="J28" i="6"/>
  <c r="K28" i="6"/>
  <c r="C29" i="6"/>
  <c r="D29" i="6"/>
  <c r="E29" i="6"/>
  <c r="F29" i="6"/>
  <c r="G29" i="6"/>
  <c r="H29" i="6"/>
  <c r="I29" i="6"/>
  <c r="J29" i="6"/>
  <c r="K29" i="6"/>
  <c r="C30" i="6"/>
  <c r="D30" i="6"/>
  <c r="E30" i="6"/>
  <c r="F30" i="6"/>
  <c r="G30" i="6"/>
  <c r="H30" i="6"/>
  <c r="I30" i="6"/>
  <c r="J30" i="6"/>
  <c r="K30" i="6"/>
  <c r="C31" i="6"/>
  <c r="D31" i="6"/>
  <c r="E31" i="6"/>
  <c r="F31" i="6"/>
  <c r="G31" i="6"/>
  <c r="H31" i="6"/>
  <c r="I31" i="6"/>
  <c r="J31" i="6"/>
  <c r="K31" i="6"/>
  <c r="C32" i="6"/>
  <c r="D32" i="6"/>
  <c r="E32" i="6"/>
  <c r="F32" i="6"/>
  <c r="G32" i="6"/>
  <c r="H32" i="6"/>
  <c r="I32" i="6"/>
  <c r="J32" i="6"/>
  <c r="K32" i="6"/>
  <c r="C33" i="6"/>
  <c r="D33" i="6"/>
  <c r="E33" i="6"/>
  <c r="F33" i="6"/>
  <c r="G33" i="6"/>
  <c r="H33" i="6"/>
  <c r="I33" i="6"/>
  <c r="J33" i="6"/>
  <c r="K33" i="6"/>
  <c r="C34" i="6"/>
  <c r="D34" i="6"/>
  <c r="E34" i="6"/>
  <c r="F34" i="6"/>
  <c r="G34" i="6"/>
  <c r="H34" i="6"/>
  <c r="I34" i="6"/>
  <c r="J34" i="6"/>
  <c r="K34" i="6"/>
  <c r="C35" i="6"/>
  <c r="D35" i="6"/>
  <c r="E35" i="6"/>
  <c r="F35" i="6"/>
  <c r="G35" i="6"/>
  <c r="H35" i="6"/>
  <c r="I35" i="6"/>
  <c r="J35" i="6"/>
  <c r="K35" i="6"/>
  <c r="C36" i="6"/>
  <c r="D36" i="6"/>
  <c r="E36" i="6"/>
  <c r="F36" i="6"/>
  <c r="G36" i="6"/>
  <c r="H36" i="6"/>
  <c r="I36" i="6"/>
  <c r="J36" i="6"/>
  <c r="K36" i="6"/>
  <c r="C37" i="6"/>
  <c r="D37" i="6"/>
  <c r="E37" i="6"/>
  <c r="F37" i="6"/>
  <c r="G37" i="6"/>
  <c r="H37" i="6"/>
  <c r="I37" i="6"/>
  <c r="J37" i="6"/>
  <c r="K37" i="6"/>
  <c r="C38" i="6"/>
  <c r="D38" i="6"/>
  <c r="E38" i="6"/>
  <c r="F38" i="6"/>
  <c r="G38" i="6"/>
  <c r="H38" i="6"/>
  <c r="I38" i="6"/>
  <c r="J38" i="6"/>
  <c r="K38" i="6"/>
  <c r="C39" i="6"/>
  <c r="D39" i="6"/>
  <c r="E39" i="6"/>
  <c r="F39" i="6"/>
  <c r="G39" i="6"/>
  <c r="H39" i="6"/>
  <c r="I39" i="6"/>
  <c r="J39" i="6"/>
  <c r="K39" i="6"/>
  <c r="C40" i="6"/>
  <c r="D40" i="6"/>
  <c r="E40" i="6"/>
  <c r="F40" i="6"/>
  <c r="G40" i="6"/>
  <c r="H40" i="6"/>
  <c r="I40" i="6"/>
  <c r="J40" i="6"/>
  <c r="K40" i="6"/>
  <c r="C41" i="6"/>
  <c r="D41" i="6"/>
  <c r="E41" i="6"/>
  <c r="F41" i="6"/>
  <c r="G41" i="6"/>
  <c r="H41" i="6"/>
  <c r="I41" i="6"/>
  <c r="J41" i="6"/>
  <c r="K41" i="6"/>
  <c r="C42" i="6"/>
  <c r="D42" i="6"/>
  <c r="E42" i="6"/>
  <c r="F42" i="6"/>
  <c r="G42" i="6"/>
  <c r="H42" i="6"/>
  <c r="I42" i="6"/>
  <c r="J42" i="6"/>
  <c r="K42" i="6"/>
  <c r="C43" i="6"/>
  <c r="D43" i="6"/>
  <c r="E43" i="6"/>
  <c r="F43" i="6"/>
  <c r="G43" i="6"/>
  <c r="H43" i="6"/>
  <c r="I43" i="6"/>
  <c r="J43" i="6"/>
  <c r="K43" i="6"/>
  <c r="C44" i="6"/>
  <c r="D44" i="6"/>
  <c r="E44" i="6"/>
  <c r="F44" i="6"/>
  <c r="G44" i="6"/>
  <c r="H44" i="6"/>
  <c r="I44" i="6"/>
  <c r="J44" i="6"/>
  <c r="K44" i="6"/>
  <c r="C45" i="6"/>
  <c r="D45" i="6"/>
  <c r="E45" i="6"/>
  <c r="F45" i="6"/>
  <c r="G45" i="6"/>
  <c r="H45" i="6"/>
  <c r="I45" i="6"/>
  <c r="J45" i="6"/>
  <c r="K45" i="6"/>
  <c r="C46" i="6"/>
  <c r="D46" i="6"/>
  <c r="E46" i="6"/>
  <c r="F46" i="6"/>
  <c r="G46" i="6"/>
  <c r="H46" i="6"/>
  <c r="I46" i="6"/>
  <c r="J46" i="6"/>
  <c r="K46" i="6"/>
  <c r="C47" i="6"/>
  <c r="D47" i="6"/>
  <c r="E47" i="6"/>
  <c r="F47" i="6"/>
  <c r="G47" i="6"/>
  <c r="H47" i="6"/>
  <c r="I47" i="6"/>
  <c r="J47" i="6"/>
  <c r="K47" i="6"/>
  <c r="C48" i="6"/>
  <c r="D48" i="6"/>
  <c r="E48" i="6"/>
  <c r="F48" i="6"/>
  <c r="G48" i="6"/>
  <c r="H48" i="6"/>
  <c r="I48" i="6"/>
  <c r="J48" i="6"/>
  <c r="K48" i="6"/>
  <c r="C49" i="6"/>
  <c r="D49" i="6"/>
  <c r="E49" i="6"/>
  <c r="F49" i="6"/>
  <c r="G49" i="6"/>
  <c r="H49" i="6"/>
  <c r="I49" i="6"/>
  <c r="J49" i="6"/>
  <c r="K49" i="6"/>
  <c r="C50" i="6"/>
  <c r="D50" i="6"/>
  <c r="E50" i="6"/>
  <c r="F50" i="6"/>
  <c r="G50" i="6"/>
  <c r="H50" i="6"/>
  <c r="I50" i="6"/>
  <c r="J50" i="6"/>
  <c r="K50" i="6"/>
  <c r="C51" i="6"/>
  <c r="D51" i="6"/>
  <c r="E51" i="6"/>
  <c r="F51" i="6"/>
  <c r="G51" i="6"/>
  <c r="H51" i="6"/>
  <c r="I51" i="6"/>
  <c r="J51" i="6"/>
  <c r="K51" i="6"/>
  <c r="C52" i="6"/>
  <c r="D52" i="6"/>
  <c r="E52" i="6"/>
  <c r="F52" i="6"/>
  <c r="G52" i="6"/>
  <c r="H52" i="6"/>
  <c r="I52" i="6"/>
  <c r="J52" i="6"/>
  <c r="K52" i="6"/>
  <c r="C53" i="6"/>
  <c r="D53" i="6"/>
  <c r="E53" i="6"/>
  <c r="F53" i="6"/>
  <c r="G53" i="6"/>
  <c r="H53" i="6"/>
  <c r="I53" i="6"/>
  <c r="J53" i="6"/>
  <c r="K53" i="6"/>
  <c r="K4" i="6"/>
  <c r="J4" i="6"/>
  <c r="I4" i="6"/>
  <c r="H4" i="6"/>
  <c r="G4" i="6"/>
  <c r="F4" i="6"/>
  <c r="E4" i="6"/>
  <c r="D4" i="6"/>
  <c r="C4" i="6"/>
  <c r="R11" i="6" l="1"/>
  <c r="R10" i="6"/>
  <c r="Q10" i="6"/>
  <c r="Q11" i="6"/>
  <c r="T14" i="6" l="1"/>
  <c r="S12" i="6"/>
  <c r="S14" i="6" s="1"/>
  <c r="R12" i="6"/>
  <c r="R14" i="6" s="1"/>
  <c r="Q12" i="6"/>
  <c r="Q14" i="6" s="1"/>
  <c r="K46" i="5"/>
  <c r="C78" i="18"/>
  <c r="C66" i="18" l="1"/>
  <c r="C14" i="18"/>
  <c r="C71" i="18"/>
  <c r="K49" i="5"/>
  <c r="I43" i="15" s="1"/>
  <c r="K49" i="25"/>
  <c r="K50" i="25" s="1"/>
  <c r="K51" i="24"/>
  <c r="K52" i="24" s="1"/>
  <c r="K52" i="23"/>
  <c r="K53" i="23" s="1"/>
  <c r="K52" i="22"/>
  <c r="K53" i="22" s="1"/>
  <c r="K47" i="5"/>
  <c r="C77" i="18"/>
  <c r="C76" i="18"/>
  <c r="K50" i="5" l="1"/>
  <c r="C61" i="18"/>
  <c r="E61" i="18" s="1"/>
  <c r="C56" i="18"/>
  <c r="E56" i="18" s="1"/>
  <c r="E71" i="18"/>
  <c r="D71" i="18"/>
  <c r="E66" i="18"/>
  <c r="I41" i="15"/>
  <c r="I42" i="15" s="1"/>
  <c r="C35" i="18" l="1"/>
  <c r="D45" i="18"/>
  <c r="C45" i="18"/>
  <c r="E45" i="18"/>
  <c r="E40" i="18"/>
  <c r="E35" i="18"/>
  <c r="E30" i="18"/>
  <c r="C40" i="18"/>
  <c r="D40" i="18"/>
  <c r="D35" i="18"/>
  <c r="C30" i="18"/>
  <c r="G53" i="15"/>
  <c r="D49" i="15"/>
  <c r="H47" i="15"/>
  <c r="H49" i="15"/>
  <c r="D53" i="15"/>
  <c r="G51" i="15"/>
  <c r="D51" i="15"/>
  <c r="H51" i="15"/>
  <c r="H53" i="15"/>
  <c r="G49" i="15"/>
  <c r="D47" i="15"/>
  <c r="C70" i="18"/>
  <c r="C69" i="18"/>
  <c r="C68" i="18"/>
  <c r="C28" i="18" l="1"/>
  <c r="E69" i="18"/>
  <c r="D69" i="18"/>
  <c r="D68" i="18"/>
  <c r="E68" i="18"/>
  <c r="E70" i="18"/>
  <c r="D70" i="18"/>
  <c r="C60" i="18"/>
  <c r="C55" i="18"/>
  <c r="E55" i="18" s="1"/>
  <c r="C65" i="18"/>
  <c r="C54" i="18"/>
  <c r="E54" i="18" s="1"/>
  <c r="C59" i="18"/>
  <c r="E59" i="18" s="1"/>
  <c r="C64" i="18"/>
  <c r="E64" i="18" s="1"/>
  <c r="C63" i="18"/>
  <c r="C58" i="18"/>
  <c r="C53" i="18"/>
  <c r="E53" i="18" s="1"/>
  <c r="C13" i="18"/>
  <c r="C12" i="18"/>
  <c r="C11" i="18"/>
  <c r="E44" i="18"/>
  <c r="C39" i="18"/>
  <c r="D44" i="18"/>
  <c r="C29" i="18"/>
  <c r="E39" i="18"/>
  <c r="E34" i="18"/>
  <c r="D39" i="18"/>
  <c r="C44" i="18"/>
  <c r="D34" i="18"/>
  <c r="C34" i="18"/>
  <c r="E29" i="18"/>
  <c r="E28" i="18"/>
  <c r="E33" i="18"/>
  <c r="D38" i="18"/>
  <c r="D33" i="18"/>
  <c r="D43" i="18"/>
  <c r="C33" i="18"/>
  <c r="E38" i="18"/>
  <c r="E43" i="18"/>
  <c r="C43" i="18"/>
  <c r="C38" i="18"/>
  <c r="E42" i="18"/>
  <c r="D37" i="18"/>
  <c r="C32" i="18"/>
  <c r="D42" i="18"/>
  <c r="C37" i="18"/>
  <c r="C42" i="18"/>
  <c r="E32" i="18"/>
  <c r="E37" i="18"/>
  <c r="D32" i="18"/>
  <c r="E27" i="18"/>
  <c r="C27" i="18"/>
  <c r="E65" i="18" l="1"/>
  <c r="E60" i="18"/>
  <c r="E58" i="18"/>
  <c r="D58" i="18"/>
  <c r="D63" i="18"/>
  <c r="E63" i="18"/>
  <c r="D55" i="18" l="1"/>
  <c r="D56" i="18"/>
  <c r="D64" i="18"/>
  <c r="D66" i="18"/>
  <c r="D65" i="18"/>
  <c r="D60" i="18"/>
  <c r="D59" i="18"/>
  <c r="D61" i="18"/>
  <c r="D53" i="18"/>
  <c r="D54" i="18"/>
</calcChain>
</file>

<file path=xl/sharedStrings.xml><?xml version="1.0" encoding="utf-8"?>
<sst xmlns="http://schemas.openxmlformats.org/spreadsheetml/2006/main" count="1112" uniqueCount="674">
  <si>
    <t>2615 Homestead Place</t>
  </si>
  <si>
    <t xml:space="preserve">Rancho Dominguez, CA  90220 </t>
  </si>
  <si>
    <r>
      <t xml:space="preserve">T | 310-608 4422   </t>
    </r>
    <r>
      <rPr>
        <b/>
        <sz val="10"/>
        <rFont val="MetaBook-Roman"/>
      </rPr>
      <t>|</t>
    </r>
    <r>
      <rPr>
        <sz val="10"/>
        <rFont val="MetaBook-Roman"/>
      </rPr>
      <t xml:space="preserve">   F | 310-764 2668</t>
    </r>
  </si>
  <si>
    <t>Valid For 30 Days</t>
  </si>
  <si>
    <t>Date:</t>
  </si>
  <si>
    <t>For:</t>
  </si>
  <si>
    <t>From:</t>
  </si>
  <si>
    <t>Qty.</t>
  </si>
  <si>
    <t>PART NUMBER</t>
  </si>
  <si>
    <t>Quotation      #</t>
  </si>
  <si>
    <t>TOTAL</t>
  </si>
  <si>
    <t>Sub-Total</t>
  </si>
  <si>
    <t>Freight / Crating</t>
  </si>
  <si>
    <t>AUX-PTSX</t>
  </si>
  <si>
    <t>Auxiliary Features, SMX</t>
  </si>
  <si>
    <t>CLPMP-DPMSX</t>
  </si>
  <si>
    <t>Coolant Pump, Used with Aux Functions</t>
  </si>
  <si>
    <t>CLPMP-DPMSXAUX</t>
  </si>
  <si>
    <t>CONV-DXF</t>
  </si>
  <si>
    <t>CTRAY-8</t>
  </si>
  <si>
    <t>TRAKing / Electronic Handwheels DPMSX2</t>
  </si>
  <si>
    <t>LAMP-DPMSX</t>
  </si>
  <si>
    <t>Work Lamp, DPM</t>
  </si>
  <si>
    <t>PDB-R8</t>
  </si>
  <si>
    <t>P-TRAK RSG</t>
  </si>
  <si>
    <t>Remote Stop / Go Switch</t>
  </si>
  <si>
    <t>SPRAY COOL</t>
  </si>
  <si>
    <t>Fog Buster Spray Coolant System</t>
  </si>
  <si>
    <t>Tableguard / Interlock for DPMSX2</t>
  </si>
  <si>
    <t>TBLGRD-12</t>
  </si>
  <si>
    <t>VISE-6</t>
  </si>
  <si>
    <t>www.southwesternindustries.com</t>
  </si>
  <si>
    <t>Converter, DXF</t>
  </si>
  <si>
    <t>Southwestern Industries, Inc.</t>
  </si>
  <si>
    <t>PART DESCRIPTION</t>
  </si>
  <si>
    <t>Coolant Pump, Separate Switch</t>
  </si>
  <si>
    <t>Glass Scale Option - X &amp; Y Axis, DPMSX2</t>
  </si>
  <si>
    <t>Limit Switch Option - X,Y, &amp; Z Axis, DPMSX2</t>
  </si>
  <si>
    <t>TRAK - ProtoTRAK - CNC</t>
  </si>
  <si>
    <t>CTRAY-3</t>
  </si>
  <si>
    <t>Chip Tray and Splash Shield for DPMSX3</t>
  </si>
  <si>
    <t>EHW-DPMSX3</t>
  </si>
  <si>
    <t>GSO-DPMSX3</t>
  </si>
  <si>
    <t>TRAKing / Electronic Handwheels DPMSX3</t>
  </si>
  <si>
    <t>Glass Scale Option - X &amp; Y Axis, DPMSX3</t>
  </si>
  <si>
    <t>Limit Switch Option - X,Y, &amp; Z Axis, DPMSX3</t>
  </si>
  <si>
    <t>Tableguard / Interlock for DPMSX3</t>
  </si>
  <si>
    <t>PDB-D3CAT40</t>
  </si>
  <si>
    <t>PDB-D3NMTB40</t>
  </si>
  <si>
    <t>Power Draw Bar for DPMSX3 - NMTB40</t>
  </si>
  <si>
    <t>CTRAY-5</t>
  </si>
  <si>
    <t>Chip Tray and Splash Shield for DPMSX5</t>
  </si>
  <si>
    <t>Glass Scale Option - X &amp; Y Axis, DPMSX5</t>
  </si>
  <si>
    <t>Limit Switch Option - X,Y, &amp; Z Axis, DPMSX5</t>
  </si>
  <si>
    <t>PDB-D5CAT40</t>
  </si>
  <si>
    <t>PDB-D5NMTB40</t>
  </si>
  <si>
    <t>Power Draw Bar for DPMSX5 - NMTB40</t>
  </si>
  <si>
    <t>TBLGRD-4</t>
  </si>
  <si>
    <t>Tableguard / Interlock for DPMSX5</t>
  </si>
  <si>
    <t xml:space="preserve">Attn:  </t>
  </si>
  <si>
    <t xml:space="preserve">Attn: </t>
  </si>
  <si>
    <t>TRAK DPM SX2P BED MILL</t>
  </si>
  <si>
    <t>TRAK DPM SX3P BED MILL</t>
  </si>
  <si>
    <t>TRAK DPM SX3P ACCESSORIES &amp; OPTIONS</t>
  </si>
  <si>
    <t>TRAK DPM SX2P ACCESSORIES &amp; OPTIONS</t>
  </si>
  <si>
    <t>TRAK DPM SX5P BED MILL</t>
  </si>
  <si>
    <t>TRAK DPM SX5P ACCESSORIES &amp; OPTIONS</t>
  </si>
  <si>
    <t>TRAK DPMSX5P, 40" x 20", 5 HP W/PT SMX CNC</t>
  </si>
  <si>
    <t>TRAK DPMSX2P, 32" x 16", 3 HP W/PT SMX CNC</t>
  </si>
  <si>
    <t xml:space="preserve">Networking </t>
  </si>
  <si>
    <t>NETWORK</t>
  </si>
  <si>
    <t>Vise, 6", Kurt D688. (Includes Mounting Hardware)</t>
  </si>
  <si>
    <t>TRAK DPM EX2 BED MILL</t>
  </si>
  <si>
    <t>TRAK DPM EX2 ACCESSORIES &amp; OPTIONS</t>
  </si>
  <si>
    <t>Change voltage from 220V to 440V</t>
  </si>
  <si>
    <t>No Charge</t>
  </si>
  <si>
    <t>Coolant Pump with separate switch</t>
  </si>
  <si>
    <t>Power Draw Bar - R8</t>
  </si>
  <si>
    <t>Remote Stop/Go Switch</t>
  </si>
  <si>
    <t>PTEMXOL</t>
  </si>
  <si>
    <t xml:space="preserve">Offline Programming System for EMX CNC </t>
  </si>
  <si>
    <t>USB MEM</t>
  </si>
  <si>
    <t>TRAIN</t>
  </si>
  <si>
    <t>440V-DPMEX2</t>
  </si>
  <si>
    <t>LAMP-DPMEX2</t>
  </si>
  <si>
    <t>TBLGRD-19</t>
  </si>
  <si>
    <t>Tableguard/Interlock for DPMEX2</t>
  </si>
  <si>
    <t>Vise, 6", Kurt D688. Includes Mounting Hardware</t>
  </si>
  <si>
    <t>AFO W/VERIFY-SMX</t>
  </si>
  <si>
    <t>Advanced features with Verify, SMX</t>
  </si>
  <si>
    <t>CONV-PARA-M</t>
  </si>
  <si>
    <t xml:space="preserve">Converter, Parasolid </t>
  </si>
  <si>
    <t>CONV-PARA/DXF-M</t>
  </si>
  <si>
    <t>Converter, Parasolid and DXF</t>
  </si>
  <si>
    <t>EMX</t>
  </si>
  <si>
    <t>Retrofit</t>
  </si>
  <si>
    <t>CNC Upgrade</t>
  </si>
  <si>
    <t>Machine</t>
  </si>
  <si>
    <t>2460SX</t>
  </si>
  <si>
    <t>FHM7</t>
  </si>
  <si>
    <t>LPM</t>
  </si>
  <si>
    <t>LPM 4th Axis</t>
  </si>
  <si>
    <t>ME</t>
  </si>
  <si>
    <t>NH</t>
  </si>
  <si>
    <t>VT</t>
  </si>
  <si>
    <t>MA</t>
  </si>
  <si>
    <t>CT</t>
  </si>
  <si>
    <t>NY</t>
  </si>
  <si>
    <t>RI</t>
  </si>
  <si>
    <t>Row</t>
  </si>
  <si>
    <t>NJ</t>
  </si>
  <si>
    <t>Col</t>
  </si>
  <si>
    <t>DE</t>
  </si>
  <si>
    <t>Cell</t>
  </si>
  <si>
    <t>MD</t>
  </si>
  <si>
    <t>PA</t>
  </si>
  <si>
    <t>WV</t>
  </si>
  <si>
    <t>VA</t>
  </si>
  <si>
    <t>NC</t>
  </si>
  <si>
    <t>SC</t>
  </si>
  <si>
    <t>GA</t>
  </si>
  <si>
    <t>FL</t>
  </si>
  <si>
    <t>MI</t>
  </si>
  <si>
    <t>IN</t>
  </si>
  <si>
    <t>OH</t>
  </si>
  <si>
    <t>KY</t>
  </si>
  <si>
    <t>TN</t>
  </si>
  <si>
    <t>AL</t>
  </si>
  <si>
    <t>WI</t>
  </si>
  <si>
    <t>IA</t>
  </si>
  <si>
    <t>MS</t>
  </si>
  <si>
    <t>MN</t>
  </si>
  <si>
    <t>MO</t>
  </si>
  <si>
    <t>IL</t>
  </si>
  <si>
    <t>AR</t>
  </si>
  <si>
    <t>ND</t>
  </si>
  <si>
    <t>SD</t>
  </si>
  <si>
    <t>NE</t>
  </si>
  <si>
    <t>TX</t>
  </si>
  <si>
    <t>LA</t>
  </si>
  <si>
    <t>OK</t>
  </si>
  <si>
    <t>KS</t>
  </si>
  <si>
    <t>NM</t>
  </si>
  <si>
    <t>CO</t>
  </si>
  <si>
    <t>WY</t>
  </si>
  <si>
    <t>MT</t>
  </si>
  <si>
    <t>CA</t>
  </si>
  <si>
    <t>OR</t>
  </si>
  <si>
    <t>NV</t>
  </si>
  <si>
    <t>WA</t>
  </si>
  <si>
    <t>UT</t>
  </si>
  <si>
    <t>AZ</t>
  </si>
  <si>
    <t>Los Angeles</t>
  </si>
  <si>
    <t>Own Carrier</t>
  </si>
  <si>
    <t>Bruce Closs, Sales Rep</t>
  </si>
  <si>
    <t>Phone 847-391-0929</t>
  </si>
  <si>
    <t>Regional Manager</t>
  </si>
  <si>
    <t>Charlie Cooper, Regional Mgr.</t>
  </si>
  <si>
    <t xml:space="preserve">Cell 513-508-1013    </t>
  </si>
  <si>
    <t>Phone 513-752-7284</t>
  </si>
  <si>
    <t>Larry Deptula, Sales Rep</t>
  </si>
  <si>
    <t xml:space="preserve">Cell 714-349-9623    </t>
  </si>
  <si>
    <t>Phone 714-582-2658</t>
  </si>
  <si>
    <t>Shawn Ferguson, Sales Rep</t>
  </si>
  <si>
    <t xml:space="preserve">Cell 734-625-3285    </t>
  </si>
  <si>
    <t xml:space="preserve">Phone </t>
  </si>
  <si>
    <t>Pat Fitzsimmons, Sales Rep</t>
  </si>
  <si>
    <t xml:space="preserve">Cell 310-415-5998    </t>
  </si>
  <si>
    <t>Rudy Gebhard, Sales Rep</t>
  </si>
  <si>
    <t>Cell 610-301-2594    Fax 610-258-2298</t>
  </si>
  <si>
    <t>Phone 610-258-2298</t>
  </si>
  <si>
    <t>Thomas Harpine, Sales Rep</t>
  </si>
  <si>
    <t>Cell 410-487-1364    Fax 410-549-2374</t>
  </si>
  <si>
    <t>Phone 410-549-2374</t>
  </si>
  <si>
    <t>Kurt Hufnagle, Sales Rep</t>
  </si>
  <si>
    <t>Cell 413-454-7988    Fax 413-203-1090</t>
  </si>
  <si>
    <t>Phone 413-213-0473</t>
  </si>
  <si>
    <t>Lindey Kunz, Sales Rep</t>
  </si>
  <si>
    <t>Cell 513-508-0723    Fax 513-732-2230</t>
  </si>
  <si>
    <t>Phone 513-732-2219</t>
  </si>
  <si>
    <t>Rich Kunze, Sales Rep</t>
  </si>
  <si>
    <t>Cell 603-247-7571    Fax 603-434-1272</t>
  </si>
  <si>
    <t>Phone 603-434-1272</t>
  </si>
  <si>
    <t>Howard Kutsch, Regional Mgr.</t>
  </si>
  <si>
    <t xml:space="preserve">Cell 517-294-8490    </t>
  </si>
  <si>
    <t>Phone 517-545-2313</t>
  </si>
  <si>
    <t>James Lundberg, Sales Rep</t>
  </si>
  <si>
    <t xml:space="preserve">Cell 734-625-5368    </t>
  </si>
  <si>
    <t>Phone 734-377-8316</t>
  </si>
  <si>
    <t>Mike McGarry, Regional Mgr.</t>
  </si>
  <si>
    <t xml:space="preserve">Cell 610-248-6219    </t>
  </si>
  <si>
    <t>Phone 610-948-3968</t>
  </si>
  <si>
    <t>Phone 781-659-1351</t>
  </si>
  <si>
    <t>Walter Ostrom, Sales Rep</t>
  </si>
  <si>
    <t>Cell 203-231-6221    Fax 203-775-6529</t>
  </si>
  <si>
    <t>Phone 203-775-6529</t>
  </si>
  <si>
    <t>John Schlegel, Sales Rep</t>
  </si>
  <si>
    <t>Cell 262-623-1407    Fax 262-538-0305</t>
  </si>
  <si>
    <t>Phone 262-538-0305</t>
  </si>
  <si>
    <t>Wayne Shoaf, Sales Rep</t>
  </si>
  <si>
    <t>Cell 586-206-3612    Fax 586-247-7851</t>
  </si>
  <si>
    <t>Phone 586-247-7851</t>
  </si>
  <si>
    <t>Mick Wilkinson, Sales Rep</t>
  </si>
  <si>
    <t xml:space="preserve">Cell 508-817-6225    </t>
  </si>
  <si>
    <t>Phone 508-234-7034</t>
  </si>
  <si>
    <t>Field2</t>
  </si>
  <si>
    <t>Field1</t>
  </si>
  <si>
    <t xml:space="preserve">TRAK-DPMSX2P           </t>
  </si>
  <si>
    <t xml:space="preserve">TRAK-DPMSX3P            </t>
  </si>
  <si>
    <t xml:space="preserve">TRAK-DPM EX2           </t>
  </si>
  <si>
    <t xml:space="preserve">CLPMP-DPMEX2 </t>
  </si>
  <si>
    <t>West Coast</t>
  </si>
  <si>
    <t>PSC-DPMSX5P</t>
  </si>
  <si>
    <t xml:space="preserve">TRAK-DPMSX5P             </t>
  </si>
  <si>
    <t>SMX2/3 CNC Upgrade</t>
  </si>
  <si>
    <t>Mtn / MidW</t>
  </si>
  <si>
    <t>Eastern</t>
  </si>
  <si>
    <t>CN</t>
  </si>
  <si>
    <t>Carrier</t>
  </si>
  <si>
    <t>TBLGRD-2</t>
  </si>
  <si>
    <t>PDB-D5BT40</t>
  </si>
  <si>
    <t>Power Draw Bar for DPMSX3P/5P - BT40</t>
  </si>
  <si>
    <t>CTRAY-2</t>
  </si>
  <si>
    <t>Chip Tray and Splash Shield for DPMEX2</t>
  </si>
  <si>
    <t>Power Draw Bar for DPMSX2P - R8</t>
  </si>
  <si>
    <t>Chip Tray and Splash Shield for DPMSX2P</t>
  </si>
  <si>
    <t>Work Lamp, DPMEX2</t>
  </si>
  <si>
    <t>Customer training, ½ hour units, 1 hour minimum</t>
  </si>
  <si>
    <t>Electronic Spindle Option, DPMSX5</t>
  </si>
  <si>
    <t>TRAK DPMEX2, 32" x 16", 3 HP W/PT EMX CNC</t>
  </si>
  <si>
    <t>CONV-CAM</t>
  </si>
  <si>
    <t>CAM file out converter</t>
  </si>
  <si>
    <t>UNIT PRICE</t>
  </si>
  <si>
    <t>Spadea Nick, Sales Rep</t>
  </si>
  <si>
    <t>Phone</t>
  </si>
  <si>
    <t>Cell 856-816-6197</t>
  </si>
  <si>
    <t>Steven Barrows, Sales Rep</t>
  </si>
  <si>
    <t>Cell 401-477-3329</t>
  </si>
  <si>
    <t>Power Draw Bar for DPMSX5 - CAT40</t>
  </si>
  <si>
    <t>TRAK DPMSX3P, 31" x 17", 5 HP W/PT SMX CNC</t>
  </si>
  <si>
    <t>Power Draw Bar for DPMSX3 - CAT40</t>
  </si>
  <si>
    <t>David Birunas, Sales Rep</t>
  </si>
  <si>
    <t>Email:</t>
  </si>
  <si>
    <t>CASILLAS, TONY</t>
  </si>
  <si>
    <t>Cell 562-370-5482</t>
  </si>
  <si>
    <t>Cell 443-553-6456</t>
  </si>
  <si>
    <t>Cell 818-419-6013</t>
  </si>
  <si>
    <t>Cell 262-443-2370</t>
  </si>
  <si>
    <t>EHW-DPMSX2</t>
  </si>
  <si>
    <t>GSO-DPMSX2</t>
  </si>
  <si>
    <t>LSO2-DPMSX2</t>
  </si>
  <si>
    <t>GSO-DPMSX5</t>
  </si>
  <si>
    <t>LSO2-DPMSX5</t>
  </si>
  <si>
    <t>LSO2-DPMSX3</t>
  </si>
  <si>
    <t>Alex Morena</t>
  </si>
  <si>
    <t>Bruce Closs</t>
  </si>
  <si>
    <t>Charlie Cooper</t>
  </si>
  <si>
    <t>David Birunas</t>
  </si>
  <si>
    <t>Howard Kutsch</t>
  </si>
  <si>
    <t>James Lundberg</t>
  </si>
  <si>
    <t>Jason Eskridge</t>
  </si>
  <si>
    <t>Josh Larouche</t>
  </si>
  <si>
    <t>Kurt Hufnagle</t>
  </si>
  <si>
    <t>Larry Deptula</t>
  </si>
  <si>
    <t>Lindey Kunz</t>
  </si>
  <si>
    <t>Mick Wilkinson</t>
  </si>
  <si>
    <t>Mike McGarry</t>
  </si>
  <si>
    <t>Nick Spadea</t>
  </si>
  <si>
    <t>Pat Fitzsimmons</t>
  </si>
  <si>
    <t>Rich Kunze</t>
  </si>
  <si>
    <t>Rudy Gebhard</t>
  </si>
  <si>
    <t>Ryan Giles</t>
  </si>
  <si>
    <t>Shawn Ferguson</t>
  </si>
  <si>
    <t>Steven Barrows</t>
  </si>
  <si>
    <t>Tony Casillas</t>
  </si>
  <si>
    <t>Walt Ostrom</t>
  </si>
  <si>
    <t>Wayne Shoaf</t>
  </si>
  <si>
    <t>Included</t>
  </si>
  <si>
    <t xml:space="preserve">TRAK Funding, Inc.
2615 Homestead Place                  
Rancho Dominguez, CA  90220-5610 USA 
T | 310.608.4422   |   F | 310. 764.2668
</t>
  </si>
  <si>
    <t>LEASE PAYMENTS</t>
  </si>
  <si>
    <t>1st Year</t>
  </si>
  <si>
    <t>Lease Payment .285P + Freight</t>
  </si>
  <si>
    <t>Warranty: No Charge</t>
  </si>
  <si>
    <t>Guaranteed Year End Buyout Price .80P</t>
  </si>
  <si>
    <t>1st Year - No Charge</t>
  </si>
  <si>
    <t>Optional 2nd Year</t>
  </si>
  <si>
    <t>Lease Payment .265P</t>
  </si>
  <si>
    <t>Optional Warranty .03P</t>
  </si>
  <si>
    <t>Guaranteed Year End Buyout Price .60P</t>
  </si>
  <si>
    <t>Optional 3rd Year</t>
  </si>
  <si>
    <t>Lease Payment .245P</t>
  </si>
  <si>
    <t>Optional Warranty .04P</t>
  </si>
  <si>
    <t>Guaranteed Year End Buyout Price .40P</t>
  </si>
  <si>
    <t>Optional 4th Year</t>
  </si>
  <si>
    <t>Lease Payment .225P</t>
  </si>
  <si>
    <t>Optional Warranty .05P</t>
  </si>
  <si>
    <t>Guaranteed Year End Buyout Price .20P</t>
  </si>
  <si>
    <t>AUTHORIZATION</t>
  </si>
  <si>
    <t>P.O.#</t>
  </si>
  <si>
    <t>Name:</t>
  </si>
  <si>
    <t>Phone:</t>
  </si>
  <si>
    <t>Signature:</t>
  </si>
  <si>
    <t>Fax:</t>
  </si>
  <si>
    <t>Bill to:</t>
  </si>
  <si>
    <t>Ship to:</t>
  </si>
  <si>
    <t>Sales Tax</t>
  </si>
  <si>
    <t>Tel:</t>
  </si>
  <si>
    <t>CUST NO:</t>
  </si>
  <si>
    <t>Salesman Name:</t>
  </si>
  <si>
    <t>EQUIPMENT</t>
  </si>
  <si>
    <t>Item</t>
  </si>
  <si>
    <t>Qty</t>
  </si>
  <si>
    <t>Part Number</t>
  </si>
  <si>
    <t>Description</t>
  </si>
  <si>
    <t>Unit Price</t>
  </si>
  <si>
    <t>Extension</t>
  </si>
  <si>
    <t>Instructions:</t>
  </si>
  <si>
    <t>Sub Total</t>
  </si>
  <si>
    <t>1. Total to compute Sub Total</t>
  </si>
  <si>
    <t>2. Add Sales Tax as applicable (Sales Tax Exemption Certificate Required)</t>
  </si>
  <si>
    <t>3. Total (excluding freight). this total is equal to lease price P used to calculate payments in the next section</t>
  </si>
  <si>
    <t>Freight</t>
  </si>
  <si>
    <t>TRAK Unique Progressive lease, P/N 16838</t>
  </si>
  <si>
    <t>ADDITIONAL CHARGES MAY BE DUE TRAK FUNDING IF EQUIPMENT IS RETURNED DAMAGED, MISUSED OR ABUSED.</t>
  </si>
  <si>
    <t>Total</t>
  </si>
  <si>
    <t>TRAK DPM EX2P BED MILL</t>
  </si>
  <si>
    <t>No charge</t>
  </si>
  <si>
    <t xml:space="preserve">TRAK-DPMEX2           </t>
  </si>
  <si>
    <t>Thomas Harpine</t>
  </si>
  <si>
    <t>Monthly Payment</t>
  </si>
  <si>
    <t>Equipment Price</t>
  </si>
  <si>
    <t>Salesman</t>
  </si>
  <si>
    <t>UPL</t>
  </si>
  <si>
    <t>Year</t>
  </si>
  <si>
    <t>Lease Pymnt</t>
  </si>
  <si>
    <t>Ext Warranty</t>
  </si>
  <si>
    <t>Yr End Buyout Price</t>
  </si>
  <si>
    <t>Year 1</t>
  </si>
  <si>
    <t>Year 2</t>
  </si>
  <si>
    <t>Year 3</t>
  </si>
  <si>
    <t>Year 4</t>
  </si>
  <si>
    <t>Intech Funding</t>
  </si>
  <si>
    <t>DownPymt</t>
  </si>
  <si>
    <t>Lease Cost per Hr</t>
  </si>
  <si>
    <t>36 months</t>
  </si>
  <si>
    <t>60 months</t>
  </si>
  <si>
    <t>Auxiliary Features, SMX1</t>
  </si>
  <si>
    <t>Patrick Lowndes</t>
  </si>
  <si>
    <t>Charles Duckworth</t>
  </si>
  <si>
    <t>Michael Landry</t>
  </si>
  <si>
    <t>Cell 781-434-8255</t>
  </si>
  <si>
    <t>FOB: Factory / Standard Terms: Net 30 Days</t>
  </si>
  <si>
    <t>Shipping Schedule:</t>
  </si>
  <si>
    <t>Lead Times</t>
  </si>
  <si>
    <t>Refer to Lead Times on MySWI</t>
  </si>
  <si>
    <t>Approximately 1-2 weeks ARO</t>
  </si>
  <si>
    <t>Approximately 2-3 weeks ARO</t>
  </si>
  <si>
    <t>Approximately 3-4 weeks ARO</t>
  </si>
  <si>
    <t>Approximately 4-5 weeks ARO</t>
  </si>
  <si>
    <t>Approximately 5-6 weeks ARO</t>
  </si>
  <si>
    <t>Approximately 6-7 weeks ARO</t>
  </si>
  <si>
    <t>Approximately 7-8 weeks ARO</t>
  </si>
  <si>
    <t>Approximately 8-9 weeks ARO</t>
  </si>
  <si>
    <t>Approximately 9-10 weeks ARO</t>
  </si>
  <si>
    <t>Approximately 10-11 weeks ARO</t>
  </si>
  <si>
    <t>Approximately 11-12 weeks ARO</t>
  </si>
  <si>
    <t>Approximately 12-13 weeks ARO</t>
  </si>
  <si>
    <t>Approximately 13-14 weeks ARO</t>
  </si>
  <si>
    <t>Approximately 14-15 weeks ARO</t>
  </si>
  <si>
    <t>COD Discount</t>
  </si>
  <si>
    <t>Cell 414-238-8848    Fax 262-203-7110</t>
  </si>
  <si>
    <t>Cell 610-945-8633</t>
  </si>
  <si>
    <r>
      <t xml:space="preserve">        </t>
    </r>
    <r>
      <rPr>
        <b/>
        <sz val="11"/>
        <rFont val="Arial"/>
        <family val="2"/>
      </rPr>
      <t>TRAK</t>
    </r>
    <r>
      <rPr>
        <b/>
        <sz val="10"/>
        <rFont val="Arial"/>
        <family val="2"/>
      </rPr>
      <t xml:space="preserve">
        </t>
    </r>
    <r>
      <rPr>
        <b/>
        <sz val="11"/>
        <rFont val="Arial"/>
        <family val="2"/>
      </rPr>
      <t>Unique Progressive Lease</t>
    </r>
    <r>
      <rPr>
        <b/>
        <sz val="10"/>
        <rFont val="Arial"/>
        <family val="2"/>
      </rPr>
      <t xml:space="preserve">
        Application and Product Order Form #16839
</t>
    </r>
  </si>
  <si>
    <t>Interest Rate</t>
  </si>
  <si>
    <t>Cell 585-370-8559</t>
  </si>
  <si>
    <t>John Schlegel</t>
  </si>
  <si>
    <t>John Thompson</t>
  </si>
  <si>
    <t>Cell 262-865-4145</t>
  </si>
  <si>
    <t>Senior Sales Representative</t>
  </si>
  <si>
    <t>Associate Sales Representative</t>
  </si>
  <si>
    <t>Sales Representative</t>
  </si>
  <si>
    <t>Cell 847-951-6060</t>
  </si>
  <si>
    <t>Industrial Grade thumb drive</t>
  </si>
  <si>
    <t>Distributor Representative</t>
  </si>
  <si>
    <t>FAX THIS FORM AT 310-886-8016 TO PLACE YOUR LEASE ORDER.</t>
  </si>
  <si>
    <t>Field Service Technician</t>
  </si>
  <si>
    <t>Vernon Smith</t>
  </si>
  <si>
    <t>Cell 443-750-2034</t>
  </si>
  <si>
    <t>PDB-NT30</t>
  </si>
  <si>
    <t>SPIN-NT30</t>
  </si>
  <si>
    <t>Option-Spindle 30 Taper</t>
  </si>
  <si>
    <t>Brian Napolitano</t>
  </si>
  <si>
    <t>Brian Napolitano, Sales Rep</t>
  </si>
  <si>
    <t xml:space="preserve">Cell 508-341-3982  </t>
  </si>
  <si>
    <t>48 months</t>
  </si>
  <si>
    <t>72 months</t>
  </si>
  <si>
    <t>Tom Balmer</t>
  </si>
  <si>
    <t>Aric Cartagena</t>
  </si>
  <si>
    <t>Cell 262-468-1170</t>
  </si>
  <si>
    <t>David Lynch</t>
  </si>
  <si>
    <t>Cell 860-930-8583</t>
  </si>
  <si>
    <t>Aaron Riser</t>
  </si>
  <si>
    <t>Cell 610-417-8110</t>
  </si>
  <si>
    <t>Dan Higgins</t>
  </si>
  <si>
    <t>Cell 513-508-0985</t>
  </si>
  <si>
    <t>Kyle Shenk</t>
  </si>
  <si>
    <t>Cell 610-955-9572</t>
  </si>
  <si>
    <t>ariser@trakmt.com</t>
  </si>
  <si>
    <t>acartagena@trakmt.com</t>
  </si>
  <si>
    <t>bnapolitano@trakmt.com</t>
  </si>
  <si>
    <t>bcloss@trakmt.com</t>
  </si>
  <si>
    <t>cduckworth@trakmt.com</t>
  </si>
  <si>
    <t>ccooper@trakmt.com</t>
  </si>
  <si>
    <t>dhiggins@trakmt.com</t>
  </si>
  <si>
    <t>dbirunas@trakmt.com</t>
  </si>
  <si>
    <t>dlynch@trakmt.com</t>
  </si>
  <si>
    <t>howardk@trakmt.com</t>
  </si>
  <si>
    <t>jlundberg@trakmt.com</t>
  </si>
  <si>
    <t>jeskridge@trakmt.com</t>
  </si>
  <si>
    <t>jschlegel@trakmt.com</t>
  </si>
  <si>
    <t>jthompson@trakmt.com</t>
  </si>
  <si>
    <t>jlarouche@trakmt.com</t>
  </si>
  <si>
    <t>khufnagle@trakmt.com</t>
  </si>
  <si>
    <t>kshenk@trakmt.com</t>
  </si>
  <si>
    <t>ldeptula@trakmt.com</t>
  </si>
  <si>
    <t>lkunz@trakmt.com</t>
  </si>
  <si>
    <t>mlandry@trakmt.com</t>
  </si>
  <si>
    <t>mickw@trakmt.com</t>
  </si>
  <si>
    <t>mmcgarry@trakmt.com</t>
  </si>
  <si>
    <t>nspadea@trakmt.com</t>
  </si>
  <si>
    <t>pfitz@trakmt.com</t>
  </si>
  <si>
    <t>rkunze@trakmt.com</t>
  </si>
  <si>
    <t>rudyg@trakmt.com</t>
  </si>
  <si>
    <t>rgiles@trakmt.com</t>
  </si>
  <si>
    <t>sferguson@trakmt.com</t>
  </si>
  <si>
    <t>sbarrows@trakmt.com</t>
  </si>
  <si>
    <t>tbalmer@trakmt.com</t>
  </si>
  <si>
    <t>tharpine@trakmt.com</t>
  </si>
  <si>
    <t>tcasillas@trakmt.com</t>
  </si>
  <si>
    <t>vsmith@trakmt.com</t>
  </si>
  <si>
    <t>wostrom@trakmt.com</t>
  </si>
  <si>
    <t>waynes@trakmt.com</t>
  </si>
  <si>
    <t>Service Products Representative</t>
  </si>
  <si>
    <t>Tony Brooks</t>
  </si>
  <si>
    <t>Cell 916-545-0323</t>
  </si>
  <si>
    <t>tbrooks@trakmt.com</t>
  </si>
  <si>
    <t>Kevin Callahan</t>
  </si>
  <si>
    <t>kcallahan@trakmt.com</t>
  </si>
  <si>
    <t>Tony Villar</t>
  </si>
  <si>
    <t>Cell 925-989-5706</t>
  </si>
  <si>
    <t>avillar@trakmt.com</t>
  </si>
  <si>
    <t>Brandon Kresge</t>
  </si>
  <si>
    <t>Cell 313-573-5951</t>
  </si>
  <si>
    <t>bkresge@trakmt.com</t>
  </si>
  <si>
    <t>Peter Brozek</t>
  </si>
  <si>
    <t>Inside Sales Representative</t>
  </si>
  <si>
    <t>(310) 608-4422 Ext 254</t>
  </si>
  <si>
    <t>peterb@trakmt.com</t>
  </si>
  <si>
    <t>Mike Kane</t>
  </si>
  <si>
    <t>Cell 203-200-9053</t>
  </si>
  <si>
    <t>mkane@trakmt.com</t>
  </si>
  <si>
    <t>Colin Sandefur</t>
  </si>
  <si>
    <t>Cell 708-990-2657</t>
  </si>
  <si>
    <t>csandefur@trakmt.com</t>
  </si>
  <si>
    <t>Anthony Cicero</t>
  </si>
  <si>
    <t>Cell 908-310-9555</t>
  </si>
  <si>
    <t>acicero@trakmt.com</t>
  </si>
  <si>
    <t>PDB</t>
  </si>
  <si>
    <t>Power Draw Bar - K2/K3DPM2 - 30 Taper</t>
  </si>
  <si>
    <t>PDB-NT30-3X</t>
  </si>
  <si>
    <t>Power Drawbar, NT30 w/3 axis</t>
  </si>
  <si>
    <t>PDB-BT30</t>
  </si>
  <si>
    <t>Power Drawbar, BT30</t>
  </si>
  <si>
    <t>PDB-BT30-3X</t>
  </si>
  <si>
    <t>Power Drawbar, BT30 - 3X</t>
  </si>
  <si>
    <t>PDB-R8-3X</t>
  </si>
  <si>
    <t>Power Draw Bar K3SX-3, R8</t>
  </si>
  <si>
    <t>Chuck Fluharty</t>
  </si>
  <si>
    <t>Cell 724-747-8939</t>
  </si>
  <si>
    <t>cfluharty@trakmt.com</t>
  </si>
  <si>
    <t>Cell 949-485-1778</t>
  </si>
  <si>
    <t>TRAK-DPMRX2</t>
  </si>
  <si>
    <t>TRAK DPMRX2 with ProtoTRAK RMX CNC</t>
  </si>
  <si>
    <t>TRAK-DPMRX3</t>
  </si>
  <si>
    <t>TRAK DPMRX3 with ProtoTRAK RMX CNC</t>
  </si>
  <si>
    <t>TRAK-DPMRX5</t>
  </si>
  <si>
    <t>TRAK DPMRX5 with ProtoTRAK RMX CNC</t>
  </si>
  <si>
    <t>TRAK-DPMRX7</t>
  </si>
  <si>
    <t>TRAK DPMRX7 with ProtoTRAK RMX CNC</t>
  </si>
  <si>
    <t>RX2</t>
  </si>
  <si>
    <t>RX3</t>
  </si>
  <si>
    <t>RX5</t>
  </si>
  <si>
    <t>RX7</t>
  </si>
  <si>
    <t>Machine Specifications</t>
  </si>
  <si>
    <r>
      <t>·</t>
    </r>
    <r>
      <rPr>
        <sz val="7"/>
        <rFont val="Times New Roman"/>
        <family val="1"/>
      </rPr>
      <t xml:space="preserve">          </t>
    </r>
    <r>
      <rPr>
        <sz val="11"/>
        <rFont val="Times New Roman"/>
        <family val="1"/>
      </rPr>
      <t>Table Size – 49” x 9”</t>
    </r>
  </si>
  <si>
    <r>
      <t>·</t>
    </r>
    <r>
      <rPr>
        <sz val="7"/>
        <rFont val="Times New Roman"/>
        <family val="1"/>
      </rPr>
      <t xml:space="preserve">          </t>
    </r>
    <r>
      <rPr>
        <sz val="11"/>
        <rFont val="Times New Roman"/>
        <family val="1"/>
      </rPr>
      <t>T-Slots (number x width x pitch) – 3 x .63” x 2.5”</t>
    </r>
  </si>
  <si>
    <r>
      <t>·</t>
    </r>
    <r>
      <rPr>
        <sz val="7"/>
        <rFont val="Times New Roman"/>
        <family val="1"/>
      </rPr>
      <t xml:space="preserve">          </t>
    </r>
    <r>
      <rPr>
        <sz val="11"/>
        <rFont val="Times New Roman"/>
        <family val="1"/>
      </rPr>
      <t>Quill Diameter - 3 3/8”</t>
    </r>
  </si>
  <si>
    <r>
      <t>·</t>
    </r>
    <r>
      <rPr>
        <sz val="7"/>
        <rFont val="Times New Roman"/>
        <family val="1"/>
      </rPr>
      <t xml:space="preserve">          </t>
    </r>
    <r>
      <rPr>
        <sz val="11"/>
        <rFont val="Times New Roman"/>
        <family val="1"/>
      </rPr>
      <t>Maximum Quill Travel - 5”</t>
    </r>
  </si>
  <si>
    <r>
      <t>·</t>
    </r>
    <r>
      <rPr>
        <sz val="7"/>
        <rFont val="Times New Roman"/>
        <family val="1"/>
      </rPr>
      <t xml:space="preserve">          </t>
    </r>
    <r>
      <rPr>
        <sz val="11"/>
        <rFont val="Times New Roman"/>
        <family val="1"/>
      </rPr>
      <t>Spindle Taper - R8</t>
    </r>
  </si>
  <si>
    <r>
      <t>·</t>
    </r>
    <r>
      <rPr>
        <sz val="7"/>
        <rFont val="Times New Roman"/>
        <family val="1"/>
      </rPr>
      <t xml:space="preserve">          </t>
    </r>
    <r>
      <rPr>
        <sz val="11"/>
        <rFont val="Times New Roman"/>
        <family val="1"/>
      </rPr>
      <t>Spindle Center to Column Face – 18.5”</t>
    </r>
  </si>
  <si>
    <r>
      <t>·</t>
    </r>
    <r>
      <rPr>
        <sz val="7"/>
        <rFont val="Times New Roman"/>
        <family val="1"/>
      </rPr>
      <t xml:space="preserve">          </t>
    </r>
    <r>
      <rPr>
        <sz val="11"/>
        <rFont val="Times New Roman"/>
        <family val="1"/>
      </rPr>
      <t>Spindle Motor Power – 3 HP</t>
    </r>
  </si>
  <si>
    <r>
      <t>·</t>
    </r>
    <r>
      <rPr>
        <sz val="7"/>
        <rFont val="Times New Roman"/>
        <family val="1"/>
      </rPr>
      <t xml:space="preserve">          </t>
    </r>
    <r>
      <rPr>
        <sz val="11"/>
        <rFont val="Times New Roman"/>
        <family val="1"/>
      </rPr>
      <t>Power requirements – 200-240V;3P; 27A</t>
    </r>
  </si>
  <si>
    <r>
      <t>·</t>
    </r>
    <r>
      <rPr>
        <sz val="7"/>
        <rFont val="Times New Roman"/>
        <family val="1"/>
      </rPr>
      <t xml:space="preserve">          </t>
    </r>
    <r>
      <rPr>
        <sz val="11"/>
        <rFont val="Times New Roman"/>
        <family val="1"/>
      </rPr>
      <t>Maximum Weight of Workpiece - 1320 lbs.</t>
    </r>
  </si>
  <si>
    <r>
      <t>·</t>
    </r>
    <r>
      <rPr>
        <sz val="7"/>
        <rFont val="Times New Roman"/>
        <family val="1"/>
      </rPr>
      <t xml:space="preserve">          </t>
    </r>
    <r>
      <rPr>
        <sz val="11"/>
        <rFont val="Times New Roman"/>
        <family val="1"/>
      </rPr>
      <t>Height of table from bottom of bed – 36.75”</t>
    </r>
  </si>
  <si>
    <r>
      <t>·</t>
    </r>
    <r>
      <rPr>
        <sz val="7"/>
        <rFont val="Times New Roman"/>
        <family val="1"/>
      </rPr>
      <t xml:space="preserve">          </t>
    </r>
    <r>
      <rPr>
        <sz val="11"/>
        <rFont val="Times New Roman"/>
        <family val="1"/>
      </rPr>
      <t>Width of machine including table – 71.25”</t>
    </r>
  </si>
  <si>
    <r>
      <t>·</t>
    </r>
    <r>
      <rPr>
        <sz val="7"/>
        <rFont val="Times New Roman"/>
        <family val="1"/>
      </rPr>
      <t xml:space="preserve">          </t>
    </r>
    <r>
      <rPr>
        <sz val="11"/>
        <rFont val="Times New Roman"/>
        <family val="1"/>
      </rPr>
      <t>Overall length with electrical door open – 93.88”</t>
    </r>
  </si>
  <si>
    <r>
      <t>·</t>
    </r>
    <r>
      <rPr>
        <sz val="7"/>
        <rFont val="Times New Roman"/>
        <family val="1"/>
      </rPr>
      <t xml:space="preserve">          </t>
    </r>
    <r>
      <rPr>
        <sz val="11"/>
        <rFont val="Times New Roman"/>
        <family val="1"/>
      </rPr>
      <t>Footprint of Machine – 23.13 x 40.5”</t>
    </r>
  </si>
  <si>
    <r>
      <t>·</t>
    </r>
    <r>
      <rPr>
        <sz val="7"/>
        <rFont val="Times New Roman"/>
        <family val="1"/>
      </rPr>
      <t xml:space="preserve">          </t>
    </r>
    <r>
      <rPr>
        <sz val="11"/>
        <rFont val="Times New Roman"/>
        <family val="1"/>
      </rPr>
      <t>Drilling max capacity - 1”</t>
    </r>
  </si>
  <si>
    <r>
      <t>·</t>
    </r>
    <r>
      <rPr>
        <sz val="7"/>
        <rFont val="Times New Roman"/>
        <family val="1"/>
      </rPr>
      <t xml:space="preserve">          </t>
    </r>
    <r>
      <rPr>
        <sz val="11"/>
        <rFont val="Times New Roman"/>
        <family val="1"/>
      </rPr>
      <t>Milling max capacity - 3 inch³/min</t>
    </r>
  </si>
  <si>
    <r>
      <t>·</t>
    </r>
    <r>
      <rPr>
        <sz val="7"/>
        <rFont val="Times New Roman"/>
        <family val="1"/>
      </rPr>
      <t xml:space="preserve">          </t>
    </r>
    <r>
      <rPr>
        <sz val="11"/>
        <rFont val="Times New Roman"/>
        <family val="1"/>
      </rPr>
      <t>Tapping max capacity - 3 /4 – 10</t>
    </r>
  </si>
  <si>
    <r>
      <t>·</t>
    </r>
    <r>
      <rPr>
        <sz val="7"/>
        <rFont val="Times New Roman"/>
        <family val="1"/>
      </rPr>
      <t xml:space="preserve">          </t>
    </r>
    <r>
      <rPr>
        <sz val="11"/>
        <rFont val="Times New Roman"/>
        <family val="1"/>
      </rPr>
      <t>Auto Lube Pump</t>
    </r>
  </si>
  <si>
    <r>
      <t>·</t>
    </r>
    <r>
      <rPr>
        <sz val="7"/>
        <rFont val="Times New Roman"/>
        <family val="1"/>
      </rPr>
      <t xml:space="preserve">          </t>
    </r>
    <r>
      <rPr>
        <sz val="11"/>
        <rFont val="Times New Roman"/>
        <family val="1"/>
      </rPr>
      <t>Precision ground ballscrews in the table, saddle and ram</t>
    </r>
  </si>
  <si>
    <r>
      <t>·</t>
    </r>
    <r>
      <rPr>
        <sz val="7"/>
        <rFont val="Times New Roman"/>
        <family val="1"/>
      </rPr>
      <t xml:space="preserve">          </t>
    </r>
    <r>
      <rPr>
        <sz val="11"/>
        <rFont val="Times New Roman"/>
        <family val="1"/>
      </rPr>
      <t>Chrome hardened and ground quill</t>
    </r>
  </si>
  <si>
    <r>
      <t>·</t>
    </r>
    <r>
      <rPr>
        <sz val="7"/>
        <rFont val="Times New Roman"/>
        <family val="1"/>
      </rPr>
      <t xml:space="preserve">          </t>
    </r>
    <r>
      <rPr>
        <sz val="11"/>
        <rFont val="Times New Roman"/>
        <family val="1"/>
      </rPr>
      <t>Meehanite castings</t>
    </r>
  </si>
  <si>
    <r>
      <t>·</t>
    </r>
    <r>
      <rPr>
        <sz val="7"/>
        <rFont val="Times New Roman"/>
        <family val="1"/>
      </rPr>
      <t xml:space="preserve">          </t>
    </r>
    <r>
      <rPr>
        <sz val="11"/>
        <rFont val="Times New Roman"/>
        <family val="1"/>
      </rPr>
      <t>Slide ways are Turcite coated</t>
    </r>
  </si>
  <si>
    <r>
      <t>·</t>
    </r>
    <r>
      <rPr>
        <sz val="7"/>
        <rFont val="Times New Roman"/>
        <family val="1"/>
      </rPr>
      <t xml:space="preserve">          </t>
    </r>
    <r>
      <rPr>
        <sz val="11"/>
        <rFont val="Times New Roman"/>
        <family val="1"/>
      </rPr>
      <t>Wide way surfaces are hardened and ground</t>
    </r>
  </si>
  <si>
    <r>
      <t>·</t>
    </r>
    <r>
      <rPr>
        <sz val="7"/>
        <rFont val="Times New Roman"/>
        <family val="1"/>
      </rPr>
      <t xml:space="preserve">          </t>
    </r>
    <r>
      <rPr>
        <sz val="11"/>
        <rFont val="Times New Roman"/>
        <family val="1"/>
      </rPr>
      <t>Programmable spindle control</t>
    </r>
  </si>
  <si>
    <t>Machine Options</t>
  </si>
  <si>
    <r>
      <t>·</t>
    </r>
    <r>
      <rPr>
        <sz val="7"/>
        <rFont val="Times New Roman"/>
        <family val="1"/>
      </rPr>
      <t xml:space="preserve">          </t>
    </r>
    <r>
      <rPr>
        <sz val="11"/>
        <rFont val="Times New Roman"/>
        <family val="1"/>
      </rPr>
      <t>Glass Scales on table and saddle</t>
    </r>
  </si>
  <si>
    <r>
      <t>·</t>
    </r>
    <r>
      <rPr>
        <sz val="7"/>
        <rFont val="Times New Roman"/>
        <family val="1"/>
      </rPr>
      <t xml:space="preserve">          </t>
    </r>
    <r>
      <rPr>
        <sz val="11"/>
        <rFont val="Times New Roman"/>
        <family val="1"/>
      </rPr>
      <t>Auxiliary Functions</t>
    </r>
  </si>
  <si>
    <r>
      <t>·</t>
    </r>
    <r>
      <rPr>
        <sz val="7"/>
        <rFont val="Times New Roman"/>
        <family val="1"/>
      </rPr>
      <t xml:space="preserve">          </t>
    </r>
    <r>
      <rPr>
        <sz val="11"/>
        <rFont val="Times New Roman"/>
        <family val="1"/>
      </rPr>
      <t>Electronic Handwheels</t>
    </r>
  </si>
  <si>
    <r>
      <t>·</t>
    </r>
    <r>
      <rPr>
        <sz val="7"/>
        <rFont val="Times New Roman"/>
        <family val="1"/>
      </rPr>
      <t xml:space="preserve">          </t>
    </r>
    <r>
      <rPr>
        <sz val="11"/>
        <rFont val="Times New Roman"/>
        <family val="1"/>
      </rPr>
      <t>Remote Stop/Go switch</t>
    </r>
  </si>
  <si>
    <r>
      <t>·</t>
    </r>
    <r>
      <rPr>
        <sz val="7"/>
        <rFont val="Times New Roman"/>
        <family val="1"/>
      </rPr>
      <t xml:space="preserve">          </t>
    </r>
    <r>
      <rPr>
        <sz val="11"/>
        <rFont val="Times New Roman"/>
        <family val="1"/>
      </rPr>
      <t>Power Drawbar</t>
    </r>
  </si>
  <si>
    <r>
      <t>·</t>
    </r>
    <r>
      <rPr>
        <sz val="7"/>
        <rFont val="Times New Roman"/>
        <family val="1"/>
      </rPr>
      <t xml:space="preserve">          </t>
    </r>
    <r>
      <rPr>
        <sz val="11"/>
        <rFont val="Times New Roman"/>
        <family val="1"/>
      </rPr>
      <t>Memory Option – USB</t>
    </r>
  </si>
  <si>
    <r>
      <t>·</t>
    </r>
    <r>
      <rPr>
        <sz val="7"/>
        <rFont val="Times New Roman"/>
        <family val="1"/>
      </rPr>
      <t xml:space="preserve">          </t>
    </r>
    <r>
      <rPr>
        <sz val="11"/>
        <rFont val="Times New Roman"/>
        <family val="1"/>
      </rPr>
      <t>Spindle Option – 30 Taper</t>
    </r>
  </si>
  <si>
    <r>
      <t>·</t>
    </r>
    <r>
      <rPr>
        <sz val="7"/>
        <rFont val="Times New Roman"/>
        <family val="1"/>
      </rPr>
      <t xml:space="preserve">          </t>
    </r>
    <r>
      <rPr>
        <sz val="11"/>
        <rFont val="Times New Roman"/>
        <family val="1"/>
      </rPr>
      <t>Worklamp</t>
    </r>
  </si>
  <si>
    <r>
      <t>·</t>
    </r>
    <r>
      <rPr>
        <sz val="7"/>
        <rFont val="Times New Roman"/>
        <family val="1"/>
      </rPr>
      <t xml:space="preserve">          </t>
    </r>
    <r>
      <rPr>
        <sz val="11"/>
        <rFont val="Times New Roman"/>
        <family val="1"/>
      </rPr>
      <t>Chip Pan / Splash Shield</t>
    </r>
  </si>
  <si>
    <r>
      <t>·</t>
    </r>
    <r>
      <rPr>
        <sz val="7"/>
        <rFont val="Times New Roman"/>
        <family val="1"/>
      </rPr>
      <t xml:space="preserve">          </t>
    </r>
    <r>
      <rPr>
        <sz val="11"/>
        <rFont val="Times New Roman"/>
        <family val="1"/>
      </rPr>
      <t>Coolant Pump</t>
    </r>
  </si>
  <si>
    <r>
      <t>·</t>
    </r>
    <r>
      <rPr>
        <sz val="7"/>
        <rFont val="Times New Roman"/>
        <family val="1"/>
      </rPr>
      <t xml:space="preserve">          </t>
    </r>
    <r>
      <rPr>
        <sz val="11"/>
        <rFont val="Times New Roman"/>
        <family val="1"/>
      </rPr>
      <t>Spray Coolant</t>
    </r>
  </si>
  <si>
    <r>
      <t>·</t>
    </r>
    <r>
      <rPr>
        <sz val="7"/>
        <rFont val="Times New Roman"/>
        <family val="1"/>
      </rPr>
      <t xml:space="preserve">          </t>
    </r>
    <r>
      <rPr>
        <sz val="11"/>
        <rFont val="Times New Roman"/>
        <family val="1"/>
      </rPr>
      <t>Table Guard Enclosure</t>
    </r>
  </si>
  <si>
    <r>
      <t>·</t>
    </r>
    <r>
      <rPr>
        <sz val="7"/>
        <rFont val="Times New Roman"/>
        <family val="1"/>
      </rPr>
      <t xml:space="preserve">          </t>
    </r>
    <r>
      <rPr>
        <sz val="11"/>
        <rFont val="Times New Roman"/>
        <family val="1"/>
      </rPr>
      <t>Limit Switches</t>
    </r>
  </si>
  <si>
    <r>
      <t>·</t>
    </r>
    <r>
      <rPr>
        <sz val="7"/>
        <rFont val="Times New Roman"/>
        <family val="1"/>
      </rPr>
      <t xml:space="preserve">          </t>
    </r>
    <r>
      <rPr>
        <sz val="11"/>
        <rFont val="Times New Roman"/>
        <family val="1"/>
      </rPr>
      <t>Vise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</si>
  <si>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Clear, uncluttered screen display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</si>
  <si>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Prompted data inputs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</si>
  <si>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English language – no codes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</si>
  <si>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Windows® operating system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</si>
  <si>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Selectable two or three-axis CNC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</si>
  <si>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Inch/mm selectable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</si>
  <si>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Convenient modes of operation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</si>
  <si>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Networking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</si>
  <si>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Jog at rapid with override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</si>
  <si>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Teach-in of manual moves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</si>
  <si>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Servo return to 0 absolute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</si>
  <si>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Circular interpolation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</si>
  <si>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Linear interpolation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</si>
  <si>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Nesting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</si>
  <si>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Automatic diameter cutter comp</t>
    </r>
  </si>
  <si>
    <t>Run Mode Features</t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</si>
  <si>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CAM program converter</t>
    </r>
  </si>
  <si>
    <t>·          Net weight / shipping lbs. - 3200 / 3500</t>
  </si>
  <si>
    <t>250 IPM on Z on EHW machines</t>
  </si>
  <si>
    <t>·  Rapid traverse X, Y, Z - 250 IPM on X, Y and Z with Mechanical Handwheels; 400 IPM on X and Y,</t>
  </si>
  <si>
    <t>We are pleased to quote:</t>
  </si>
  <si>
    <t>DPM KX2 Bed Mill Specifications with the ProtoTRAK KMX Control</t>
  </si>
  <si>
    <r>
      <t>·</t>
    </r>
    <r>
      <rPr>
        <sz val="7"/>
        <rFont val="Times New Roman"/>
        <family val="1"/>
      </rPr>
      <t xml:space="preserve">          </t>
    </r>
    <r>
      <rPr>
        <sz val="11"/>
        <rFont val="Times New Roman"/>
        <family val="1"/>
      </rPr>
      <t>Travel (X, Y, Z axis) – 31” x 16” x 25.25”</t>
    </r>
  </si>
  <si>
    <r>
      <t>·</t>
    </r>
    <r>
      <rPr>
        <sz val="7"/>
        <rFont val="Times New Roman"/>
        <family val="1"/>
      </rPr>
      <t xml:space="preserve">          </t>
    </r>
    <r>
      <rPr>
        <sz val="11"/>
        <rFont val="Times New Roman"/>
        <family val="1"/>
      </rPr>
      <t>Spindle Speed Range - 60-4200 RPM</t>
    </r>
  </si>
  <si>
    <r>
      <t>·</t>
    </r>
    <r>
      <rPr>
        <sz val="7"/>
        <rFont val="Times New Roman"/>
        <family val="1"/>
      </rPr>
      <t xml:space="preserve">          </t>
    </r>
    <r>
      <rPr>
        <sz val="11"/>
        <rFont val="Times New Roman"/>
        <family val="1"/>
      </rPr>
      <t>Max spindle nose to table – 26.75”</t>
    </r>
  </si>
  <si>
    <r>
      <t>·</t>
    </r>
    <r>
      <rPr>
        <sz val="7"/>
        <rFont val="Times New Roman"/>
        <family val="1"/>
      </rPr>
      <t xml:space="preserve">          </t>
    </r>
    <r>
      <rPr>
        <sz val="11"/>
        <rFont val="Times New Roman"/>
        <family val="1"/>
      </rPr>
      <t>Min height – 92.5”</t>
    </r>
  </si>
  <si>
    <r>
      <t>·</t>
    </r>
    <r>
      <rPr>
        <sz val="7"/>
        <rFont val="Times New Roman"/>
        <family val="1"/>
      </rPr>
      <t xml:space="preserve">          </t>
    </r>
    <r>
      <rPr>
        <sz val="11"/>
        <rFont val="Times New Roman"/>
        <family val="1"/>
      </rPr>
      <t>Max height – 97”</t>
    </r>
  </si>
  <si>
    <r>
      <t>·</t>
    </r>
    <r>
      <rPr>
        <sz val="7"/>
        <rFont val="Times New Roman"/>
        <family val="1"/>
      </rPr>
      <t xml:space="preserve">          </t>
    </r>
    <r>
      <rPr>
        <sz val="11"/>
        <rFont val="Times New Roman"/>
        <family val="1"/>
      </rPr>
      <t>Length with electric box door closed – 67”</t>
    </r>
  </si>
  <si>
    <r>
      <t>·</t>
    </r>
    <r>
      <rPr>
        <sz val="7"/>
        <rFont val="Times New Roman"/>
        <family val="1"/>
      </rPr>
      <t xml:space="preserve">          </t>
    </r>
    <r>
      <rPr>
        <sz val="11"/>
        <rFont val="Times New Roman"/>
        <family val="1"/>
      </rPr>
      <t>Overall width incl full table traverse – 104”</t>
    </r>
  </si>
  <si>
    <t>KMX Control Specifications</t>
  </si>
  <si>
    <t>Control Hardware</t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</si>
  <si>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Digital Servo Amplifiers – custom designed for ProtoTRAK operation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</si>
  <si>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D.C. Servo Motors – rated at 280 in-oz. continuous torque are twice that required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</si>
  <si>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Precision Ball Screws – in the table and saddle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</si>
  <si>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Modular Design – simplifies service and maximized uptime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</si>
  <si>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115V/60HZ/10 amps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</si>
  <si>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Feedrate Override of programmed feedrate and rapid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</si>
  <si>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Polycarbonate Sealed Membrane Keypad to lock out contamination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</si>
  <si>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9.0” Color LCD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</si>
  <si>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USB port for interface with a storage device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</si>
  <si>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Rugged Industrial PC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</si>
  <si>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RJ45 Port and Ethernet card for Networking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</si>
  <si>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Glass Scale on quill for Z-axis readout</t>
    </r>
  </si>
  <si>
    <t>Software</t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</si>
  <si>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Soft keys – change within context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</si>
  <si>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Diameter Cutter Compensation – allows programming of the part rather than the center of the tool path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</si>
  <si>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Circular interpolation – makes arcs and any size hole easy to do with standard tools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</si>
  <si>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Linear Interpolation – to machine lines at any angle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</si>
  <si>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Conrad – provides automatic corner radius programming with one data input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</si>
  <si>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Incremental and Absolute – programming can even be mixed within an event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</si>
  <si>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Error Messages – to identify programming mistakes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</si>
  <si>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Fault Messages – for system self-diagnostics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</si>
  <si>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Parts Graphics display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</si>
  <si>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Look – a single button press to view graphics during programming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</si>
  <si>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Math Help – for finding points in a prompted format with graphical representation of prompts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</si>
  <si>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Machine Tool Error Compensation and Backlash Compensation custom set on mill after installation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</si>
  <si>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Selectable Inch/mm measurement readout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</si>
  <si>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Jog of X and Y from 1 to 100 inches per minute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</si>
  <si>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AGE Auto Geometry Engine</t>
    </r>
  </si>
  <si>
    <t>DRO Mode features</t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</si>
  <si>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Incremental and absolute dimensions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</si>
  <si>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Powerfeed X, Y or Z (3-axis models)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</si>
  <si>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Tool offsets from library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</si>
  <si>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Go To Dimensions (Optional with TRAKing®)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</si>
  <si>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Fine/Course handwheel resolution (Optional with TRAKing®)</t>
    </r>
  </si>
  <si>
    <t>Program Mode features</t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</si>
  <si>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Auto Geometry Engine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</si>
  <si>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Geometry-based programming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</si>
  <si>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Tool Path programming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</si>
  <si>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Scaling of print data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</si>
  <si>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Programming of Auxiliary Functions (when present in original control)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</si>
  <si>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Three-axis Geometry conversational programming (3-axis models)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</si>
  <si>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Look –graphics with a single button push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</si>
  <si>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Event editing within the program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</si>
  <si>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Conrad – automatic corner radius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</si>
  <si>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Math helps with graphical interface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</si>
  <si>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Tool step over adjustable for pocket routines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</si>
  <si>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Subroutine repeat of programmed events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</si>
  <si>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Subroutine Rotate about Z axis for skewing data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</si>
  <si>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Subroutine Mirror of programmed events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</si>
  <si>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Copy repeat for editing of repeated events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</si>
  <si>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Copy rotate for editing of rotated events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</si>
  <si>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Copy mirror for editing of mirrored events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</si>
  <si>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Run Island, Helix, Thread Mill and Engrave events when present in an imported ProtoTRAK program</t>
    </r>
  </si>
  <si>
    <t>Programmed Canned Cycles</t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</si>
  <si>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Posn/Drill – single point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</si>
  <si>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Bolt Hole – series of points evenly spaced around a circle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</si>
  <si>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Mill – straight line in any direction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</si>
  <si>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Arc – any portion of a circle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</si>
  <si>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Pocket – a rectangle, circle or irregular and all the material inside, includes finish cut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</si>
  <si>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Profile – a perimeter of a rectangle, circle or irregular shape, includes finish cut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</si>
  <si>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Repeat, Rotation, Mirror – of programmed events with or without offset</t>
    </r>
  </si>
  <si>
    <t>Set Up Mode Features</t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</si>
  <si>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Service Codes</t>
    </r>
  </si>
  <si>
    <r>
      <t>o</t>
    </r>
    <r>
      <rPr>
        <sz val="7"/>
        <rFont val="Times New Roman"/>
        <family val="1"/>
      </rPr>
      <t xml:space="preserve">   </t>
    </r>
    <r>
      <rPr>
        <sz val="11"/>
        <rFont val="Times New Roman"/>
        <family val="1"/>
      </rPr>
      <t>Software</t>
    </r>
  </si>
  <si>
    <r>
      <t>o</t>
    </r>
    <r>
      <rPr>
        <sz val="7"/>
        <rFont val="Times New Roman"/>
        <family val="1"/>
      </rPr>
      <t xml:space="preserve">   </t>
    </r>
    <r>
      <rPr>
        <sz val="11"/>
        <rFont val="Times New Roman"/>
        <family val="1"/>
      </rPr>
      <t>Machine Setup</t>
    </r>
  </si>
  <si>
    <r>
      <t>o</t>
    </r>
    <r>
      <rPr>
        <sz val="7"/>
        <rFont val="Times New Roman"/>
        <family val="1"/>
      </rPr>
      <t xml:space="preserve">   </t>
    </r>
    <r>
      <rPr>
        <sz val="11"/>
        <rFont val="Times New Roman"/>
        <family val="1"/>
      </rPr>
      <t>Advanced Diagnostics and service logs</t>
    </r>
  </si>
  <si>
    <r>
      <t>o</t>
    </r>
    <r>
      <rPr>
        <sz val="7"/>
        <rFont val="Times New Roman"/>
        <family val="1"/>
      </rPr>
      <t xml:space="preserve">   </t>
    </r>
    <r>
      <rPr>
        <sz val="11"/>
        <rFont val="Times New Roman"/>
        <family val="1"/>
      </rPr>
      <t>Operator Defaults and options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</si>
  <si>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Set Pocket and Face Mill step-over (in Service Codes)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</si>
  <si>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Tool library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</si>
  <si>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Tool names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</si>
  <si>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Tool length offset with modifiers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</si>
  <si>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Tool path graphics with adjustable views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</si>
  <si>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Verify – solid model representation of finished part (as programmed)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</si>
  <si>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TRAKing (Optional)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</si>
  <si>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3D CAM file program run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</si>
  <si>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3D G code file run with tool comp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</si>
  <si>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Real time run graphics with tool icon</t>
    </r>
  </si>
  <si>
    <t>Program In/Out Mode Features</t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</si>
  <si>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Program storage to USB flash drive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</si>
  <si>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Converter for prior-generation ProtoTRAK programs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</si>
  <si>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DXF/DWG file converter (Offline version only)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</si>
  <si>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Selection of file storage locations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</si>
  <si>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Preview graphics for unopened files</t>
    </r>
  </si>
  <si>
    <t>Options</t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</si>
  <si>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Remote Stop/Go (RSG) switch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</si>
  <si>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USB thumb drive for program storage and transfer.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</si>
  <si>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Offline programming system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</si>
  <si>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DXF and Parasolid programming on Offline</t>
    </r>
  </si>
  <si>
    <t>Control Options</t>
  </si>
  <si>
    <t>KMX Offline programming</t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</si>
  <si>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All features of the ProtoTRAK KMX organized to run on your PC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</si>
  <si>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Program and set up your jobs and then load into the ProtoTRAK KMX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</si>
  <si>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Windows operating system (will not work with Mac OS)</t>
    </r>
  </si>
  <si>
    <r>
      <rPr>
        <sz val="7"/>
        <rFont val="Times New Roman"/>
        <family val="1"/>
      </rPr>
      <t xml:space="preserve">  </t>
    </r>
    <r>
      <rPr>
        <b/>
        <sz val="11"/>
        <rFont val="Times New Roman"/>
        <family val="1"/>
      </rPr>
      <t xml:space="preserve">Converter Package for Offline </t>
    </r>
    <r>
      <rPr>
        <sz val="11"/>
        <rFont val="Times New Roman"/>
        <family val="1"/>
      </rPr>
      <t>(requires purchase of KMX Offline Programming)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</si>
  <si>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Verify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</si>
  <si>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Solid model representation of machining the part including the tool path</t>
    </r>
  </si>
  <si>
    <t>The DXF File Converter</t>
  </si>
  <si>
    <t>Import and convert CAD data into ProtoTRAK programs DXF or DWG files</t>
  </si>
  <si>
    <t>Chaining</t>
  </si>
  <si>
    <t>Automatic Gap Closing Layer control</t>
  </si>
  <si>
    <t>Easy, prompted process you can do right at the machine</t>
  </si>
  <si>
    <t>The Parasolid File Converter</t>
  </si>
  <si>
    <t>Generate ProtoTRAK KMX programs from the data in the solid file</t>
  </si>
  <si>
    <t>.x_t 3D CAD format</t>
  </si>
  <si>
    <t>No specialized knowledge required</t>
  </si>
  <si>
    <t>TRAKing/Electronic Handwheels Option (not available on all machines)</t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</si>
  <si>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Electronic Handwheels on X and Y (replaces the mechanical handwheels)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</si>
  <si>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TRAKing of programs during program run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</si>
  <si>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Go To Dimensions</t>
    </r>
  </si>
  <si>
    <r>
      <t>·</t>
    </r>
    <r>
      <rPr>
        <sz val="7"/>
        <rFont val="Times New Roman"/>
        <family val="1"/>
      </rPr>
      <t xml:space="preserve">       </t>
    </r>
    <r>
      <rPr>
        <sz val="11"/>
        <rFont val="Times New Roman"/>
        <family val="1"/>
      </rPr>
      <t>Selectable Fine/Coarse handwheel resolution</t>
    </r>
  </si>
  <si>
    <r>
      <t>·</t>
    </r>
    <r>
      <rPr>
        <sz val="10"/>
        <rFont val="Times New Roman"/>
        <family val="1"/>
      </rPr>
      <t>      Save Temp to save current program, tool offsets and home positions for running the next day with minimal setup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</si>
</sst>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5" formatCode="&quot;$&quot;#,##0_);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&quot;$&quot;#,##0.00"/>
    <numFmt numFmtId="166" formatCode="_(* #,##0_);_(* \(#,##0\);_(* &quot;-&quot;??_);_(@_)"/>
    <numFmt numFmtId="167" formatCode="[&lt;=9999999]###\-####;\(###\)\ ###\-####"/>
    <numFmt numFmtId="168" formatCode="mm/dd/yy;@"/>
    <numFmt numFmtId="169" formatCode="0.0000"/>
  </numFmts>
  <fonts count="39">
    <font>
      <sz val="10"/>
      <name val="Arial"/>
    </font>
    <font>
      <sz val="10"/>
      <name val="MetaBook-Roman"/>
    </font>
    <font>
      <b/>
      <sz val="10"/>
      <name val="MetaBook-Roman"/>
    </font>
    <font>
      <sz val="8"/>
      <name val="Arial"/>
      <family val="2"/>
    </font>
    <font>
      <b/>
      <sz val="16"/>
      <name val="Arial"/>
      <family val="2"/>
    </font>
    <font>
      <sz val="16"/>
      <name val="MetaBold-Roman"/>
    </font>
    <font>
      <b/>
      <i/>
      <u/>
      <sz val="10"/>
      <name val="MetaBook-Roman"/>
    </font>
    <font>
      <b/>
      <i/>
      <u/>
      <sz val="10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b/>
      <sz val="18"/>
      <name val="MetaBold-Roman"/>
    </font>
    <font>
      <sz val="10"/>
      <name val="Arial"/>
      <family val="2"/>
    </font>
    <font>
      <sz val="10"/>
      <name val="Tahoma"/>
      <family val="2"/>
    </font>
    <font>
      <sz val="10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b/>
      <sz val="10"/>
      <color indexed="10"/>
      <name val="Arial"/>
      <family val="2"/>
    </font>
    <font>
      <b/>
      <sz val="8"/>
      <name val="Arial Narrow"/>
      <family val="2"/>
    </font>
    <font>
      <sz val="8"/>
      <color indexed="10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u/>
      <sz val="10"/>
      <name val="Tahoma"/>
      <family val="2"/>
    </font>
    <font>
      <u/>
      <sz val="9"/>
      <name val="Tahoma"/>
      <family val="2"/>
    </font>
    <font>
      <sz val="7.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Symbol"/>
      <family val="1"/>
      <charset val="2"/>
    </font>
    <font>
      <sz val="7"/>
      <name val="Times New Roman"/>
      <family val="1"/>
    </font>
    <font>
      <b/>
      <sz val="10"/>
      <name val="Tahoma"/>
      <family val="2"/>
    </font>
    <font>
      <sz val="11"/>
      <name val="Symbol"/>
      <family val="1"/>
      <charset val="2"/>
    </font>
    <font>
      <sz val="10"/>
      <name val="Times New Roman"/>
      <family val="1"/>
    </font>
    <font>
      <sz val="11"/>
      <name val="Courier New"/>
      <family val="3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2" fillId="0" borderId="0"/>
    <xf numFmtId="43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9" fillId="0" borderId="0" applyFont="0" applyFill="0" applyBorder="0" applyAlignment="0" applyProtection="0"/>
  </cellStyleXfs>
  <cellXfs count="381">
    <xf numFmtId="0" fontId="0" fillId="0" borderId="0" xfId="0"/>
    <xf numFmtId="0" fontId="12" fillId="0" borderId="0" xfId="2"/>
    <xf numFmtId="43" fontId="0" fillId="0" borderId="0" xfId="3" applyFont="1" applyFill="1"/>
    <xf numFmtId="0" fontId="12" fillId="0" borderId="0" xfId="2" applyAlignment="1">
      <alignment horizontal="center"/>
    </xf>
    <xf numFmtId="0" fontId="10" fillId="0" borderId="0" xfId="1" applyAlignment="1" applyProtection="1">
      <alignment horizontal="center"/>
    </xf>
    <xf numFmtId="0" fontId="13" fillId="0" borderId="0" xfId="2" applyFont="1" applyAlignment="1">
      <alignment horizontal="center"/>
    </xf>
    <xf numFmtId="0" fontId="13" fillId="0" borderId="0" xfId="2" applyFont="1"/>
    <xf numFmtId="0" fontId="0" fillId="0" borderId="0" xfId="0" applyProtection="1">
      <protection locked="0"/>
    </xf>
    <xf numFmtId="0" fontId="0" fillId="0" borderId="0" xfId="0" applyAlignment="1" applyProtection="1">
      <alignment horizontal="right"/>
      <protection locked="0"/>
    </xf>
    <xf numFmtId="0" fontId="6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12" fillId="0" borderId="0" xfId="0" applyFont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4" xfId="0" applyNumberFormat="1" applyBorder="1" applyProtection="1">
      <protection locked="0"/>
    </xf>
    <xf numFmtId="9" fontId="0" fillId="0" borderId="1" xfId="0" applyNumberFormat="1" applyBorder="1" applyAlignment="1" applyProtection="1">
      <alignment horizontal="right"/>
      <protection locked="0"/>
    </xf>
    <xf numFmtId="164" fontId="9" fillId="0" borderId="9" xfId="0" applyNumberFormat="1" applyFont="1" applyBorder="1" applyProtection="1">
      <protection locked="0"/>
    </xf>
    <xf numFmtId="164" fontId="0" fillId="0" borderId="2" xfId="0" applyNumberFormat="1" applyBorder="1" applyProtection="1">
      <protection hidden="1"/>
    </xf>
    <xf numFmtId="164" fontId="0" fillId="0" borderId="6" xfId="0" applyNumberFormat="1" applyBorder="1" applyProtection="1">
      <protection hidden="1"/>
    </xf>
    <xf numFmtId="0" fontId="3" fillId="2" borderId="11" xfId="0" applyFont="1" applyFill="1" applyBorder="1" applyAlignment="1" applyProtection="1">
      <alignment horizontal="center"/>
      <protection locked="0"/>
    </xf>
    <xf numFmtId="0" fontId="3" fillId="2" borderId="12" xfId="0" applyFont="1" applyFill="1" applyBorder="1" applyAlignment="1" applyProtection="1">
      <alignment horizontal="center"/>
      <protection locked="0"/>
    </xf>
    <xf numFmtId="164" fontId="0" fillId="0" borderId="7" xfId="0" applyNumberFormat="1" applyBorder="1" applyProtection="1">
      <protection locked="0"/>
    </xf>
    <xf numFmtId="0" fontId="3" fillId="2" borderId="13" xfId="0" applyFont="1" applyFill="1" applyBorder="1" applyAlignment="1" applyProtection="1">
      <alignment horizontal="center"/>
      <protection locked="0"/>
    </xf>
    <xf numFmtId="9" fontId="0" fillId="0" borderId="14" xfId="0" applyNumberFormat="1" applyBorder="1" applyAlignment="1" applyProtection="1">
      <alignment horizontal="right"/>
      <protection locked="0"/>
    </xf>
    <xf numFmtId="164" fontId="9" fillId="0" borderId="11" xfId="0" applyNumberFormat="1" applyFont="1" applyBorder="1" applyProtection="1">
      <protection locked="0"/>
    </xf>
    <xf numFmtId="0" fontId="13" fillId="0" borderId="0" xfId="0" applyFont="1"/>
    <xf numFmtId="164" fontId="0" fillId="0" borderId="1" xfId="0" applyNumberFormat="1" applyBorder="1" applyProtection="1">
      <protection hidden="1"/>
    </xf>
    <xf numFmtId="164" fontId="0" fillId="0" borderId="13" xfId="0" applyNumberFormat="1" applyBorder="1" applyProtection="1">
      <protection hidden="1"/>
    </xf>
    <xf numFmtId="0" fontId="13" fillId="0" borderId="0" xfId="0" applyFont="1" applyAlignment="1">
      <alignment horizontal="center"/>
    </xf>
    <xf numFmtId="165" fontId="0" fillId="0" borderId="3" xfId="0" applyNumberFormat="1" applyBorder="1" applyProtection="1">
      <protection locked="0"/>
    </xf>
    <xf numFmtId="165" fontId="0" fillId="0" borderId="6" xfId="0" applyNumberFormat="1" applyBorder="1" applyProtection="1">
      <protection locked="0"/>
    </xf>
    <xf numFmtId="165" fontId="0" fillId="0" borderId="8" xfId="0" applyNumberFormat="1" applyBorder="1" applyProtection="1">
      <protection locked="0"/>
    </xf>
    <xf numFmtId="165" fontId="0" fillId="0" borderId="14" xfId="0" applyNumberFormat="1" applyBorder="1" applyProtection="1">
      <protection locked="0"/>
    </xf>
    <xf numFmtId="166" fontId="13" fillId="0" borderId="0" xfId="4" applyNumberFormat="1" applyFont="1"/>
    <xf numFmtId="165" fontId="0" fillId="0" borderId="6" xfId="0" applyNumberFormat="1" applyBorder="1" applyProtection="1">
      <protection hidden="1"/>
    </xf>
    <xf numFmtId="165" fontId="12" fillId="0" borderId="16" xfId="0" applyNumberFormat="1" applyFont="1" applyBorder="1" applyProtection="1">
      <protection hidden="1"/>
    </xf>
    <xf numFmtId="165" fontId="0" fillId="0" borderId="5" xfId="0" applyNumberFormat="1" applyBorder="1" applyProtection="1">
      <protection hidden="1"/>
    </xf>
    <xf numFmtId="165" fontId="9" fillId="0" borderId="10" xfId="0" applyNumberFormat="1" applyFont="1" applyBorder="1" applyProtection="1">
      <protection hidden="1"/>
    </xf>
    <xf numFmtId="165" fontId="9" fillId="0" borderId="11" xfId="0" applyNumberFormat="1" applyFont="1" applyBorder="1" applyProtection="1">
      <protection hidden="1"/>
    </xf>
    <xf numFmtId="10" fontId="0" fillId="0" borderId="1" xfId="0" applyNumberFormat="1" applyBorder="1" applyProtection="1">
      <protection locked="0"/>
    </xf>
    <xf numFmtId="10" fontId="0" fillId="0" borderId="14" xfId="0" applyNumberFormat="1" applyBorder="1" applyProtection="1">
      <protection locked="0"/>
    </xf>
    <xf numFmtId="164" fontId="0" fillId="0" borderId="15" xfId="0" applyNumberFormat="1" applyBorder="1" applyProtection="1">
      <protection locked="0"/>
    </xf>
    <xf numFmtId="165" fontId="0" fillId="0" borderId="15" xfId="0" applyNumberFormat="1" applyBorder="1" applyProtection="1">
      <protection hidden="1"/>
    </xf>
    <xf numFmtId="167" fontId="12" fillId="0" borderId="0" xfId="0" applyNumberFormat="1" applyFont="1" applyAlignment="1">
      <alignment horizontal="left"/>
    </xf>
    <xf numFmtId="165" fontId="0" fillId="0" borderId="6" xfId="0" applyNumberFormat="1" applyBorder="1" applyAlignment="1" applyProtection="1">
      <alignment horizontal="right"/>
      <protection locked="0"/>
    </xf>
    <xf numFmtId="165" fontId="0" fillId="0" borderId="14" xfId="0" applyNumberFormat="1" applyBorder="1" applyAlignment="1" applyProtection="1">
      <alignment horizontal="right"/>
      <protection locked="0"/>
    </xf>
    <xf numFmtId="0" fontId="12" fillId="0" borderId="41" xfId="2" applyBorder="1"/>
    <xf numFmtId="0" fontId="0" fillId="0" borderId="0" xfId="0" applyAlignment="1" applyProtection="1">
      <alignment horizontal="center"/>
      <protection locked="0"/>
    </xf>
    <xf numFmtId="0" fontId="10" fillId="0" borderId="0" xfId="1" applyFill="1" applyBorder="1" applyAlignment="1" applyProtection="1">
      <alignment horizontal="left"/>
      <protection hidden="1"/>
    </xf>
    <xf numFmtId="0" fontId="1" fillId="0" borderId="0" xfId="0" applyFont="1" applyAlignment="1" applyProtection="1">
      <alignment horizontal="left"/>
      <protection hidden="1"/>
    </xf>
    <xf numFmtId="0" fontId="12" fillId="0" borderId="58" xfId="0" applyFont="1" applyBorder="1" applyProtection="1">
      <protection hidden="1"/>
    </xf>
    <xf numFmtId="0" fontId="0" fillId="0" borderId="59" xfId="0" applyBorder="1" applyProtection="1">
      <protection hidden="1"/>
    </xf>
    <xf numFmtId="0" fontId="12" fillId="0" borderId="19" xfId="0" applyFont="1" applyBorder="1" applyProtection="1">
      <protection hidden="1"/>
    </xf>
    <xf numFmtId="0" fontId="0" fillId="0" borderId="20" xfId="0" applyBorder="1" applyProtection="1">
      <protection hidden="1"/>
    </xf>
    <xf numFmtId="165" fontId="0" fillId="0" borderId="14" xfId="0" applyNumberFormat="1" applyBorder="1" applyProtection="1">
      <protection hidden="1"/>
    </xf>
    <xf numFmtId="165" fontId="0" fillId="0" borderId="54" xfId="0" applyNumberFormat="1" applyBorder="1" applyProtection="1">
      <protection locked="0"/>
    </xf>
    <xf numFmtId="165" fontId="0" fillId="0" borderId="63" xfId="0" applyNumberFormat="1" applyBorder="1" applyProtection="1">
      <protection locked="0"/>
    </xf>
    <xf numFmtId="0" fontId="3" fillId="2" borderId="31" xfId="0" applyFont="1" applyFill="1" applyBorder="1" applyAlignment="1" applyProtection="1">
      <alignment horizontal="center"/>
      <protection locked="0"/>
    </xf>
    <xf numFmtId="165" fontId="0" fillId="0" borderId="64" xfId="0" applyNumberFormat="1" applyBorder="1" applyProtection="1">
      <protection locked="0"/>
    </xf>
    <xf numFmtId="165" fontId="0" fillId="0" borderId="65" xfId="0" applyNumberFormat="1" applyBorder="1" applyProtection="1">
      <protection locked="0"/>
    </xf>
    <xf numFmtId="165" fontId="0" fillId="0" borderId="16" xfId="0" applyNumberFormat="1" applyBorder="1" applyProtection="1">
      <protection locked="0"/>
    </xf>
    <xf numFmtId="165" fontId="0" fillId="0" borderId="66" xfId="0" applyNumberFormat="1" applyBorder="1" applyProtection="1">
      <protection locked="0"/>
    </xf>
    <xf numFmtId="165" fontId="0" fillId="0" borderId="66" xfId="0" applyNumberFormat="1" applyBorder="1" applyAlignment="1" applyProtection="1">
      <alignment horizontal="center"/>
      <protection locked="0"/>
    </xf>
    <xf numFmtId="0" fontId="12" fillId="0" borderId="51" xfId="2" applyBorder="1" applyAlignment="1">
      <alignment vertical="center"/>
    </xf>
    <xf numFmtId="0" fontId="12" fillId="0" borderId="51" xfId="2" applyBorder="1"/>
    <xf numFmtId="0" fontId="3" fillId="0" borderId="7" xfId="2" applyFont="1" applyBorder="1" applyAlignment="1">
      <alignment horizontal="center"/>
    </xf>
    <xf numFmtId="165" fontId="17" fillId="0" borderId="69" xfId="2" applyNumberFormat="1" applyFont="1" applyBorder="1" applyAlignment="1">
      <alignment horizontal="center" vertical="center"/>
    </xf>
    <xf numFmtId="165" fontId="16" fillId="0" borderId="0" xfId="2" applyNumberFormat="1" applyFont="1" applyAlignment="1">
      <alignment horizontal="center"/>
    </xf>
    <xf numFmtId="0" fontId="0" fillId="0" borderId="34" xfId="0" applyBorder="1" applyProtection="1">
      <protection locked="0"/>
    </xf>
    <xf numFmtId="0" fontId="0" fillId="0" borderId="33" xfId="0" applyBorder="1" applyProtection="1">
      <protection locked="0"/>
    </xf>
    <xf numFmtId="165" fontId="12" fillId="0" borderId="63" xfId="0" applyNumberFormat="1" applyFont="1" applyBorder="1" applyAlignment="1" applyProtection="1">
      <alignment horizontal="center"/>
      <protection locked="0"/>
    </xf>
    <xf numFmtId="165" fontId="12" fillId="0" borderId="8" xfId="0" applyNumberFormat="1" applyFont="1" applyBorder="1" applyAlignment="1" applyProtection="1">
      <alignment horizontal="center"/>
      <protection locked="0"/>
    </xf>
    <xf numFmtId="165" fontId="12" fillId="0" borderId="6" xfId="0" applyNumberFormat="1" applyFont="1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164" fontId="0" fillId="0" borderId="16" xfId="0" applyNumberFormat="1" applyBorder="1" applyAlignment="1" applyProtection="1">
      <alignment horizontal="center"/>
      <protection locked="0"/>
    </xf>
    <xf numFmtId="0" fontId="12" fillId="0" borderId="70" xfId="0" applyFont="1" applyBorder="1" applyProtection="1">
      <protection hidden="1"/>
    </xf>
    <xf numFmtId="0" fontId="12" fillId="0" borderId="33" xfId="0" applyFont="1" applyBorder="1" applyProtection="1">
      <protection hidden="1"/>
    </xf>
    <xf numFmtId="0" fontId="0" fillId="0" borderId="34" xfId="0" applyBorder="1" applyProtection="1">
      <protection hidden="1"/>
    </xf>
    <xf numFmtId="0" fontId="0" fillId="0" borderId="0" xfId="0" applyProtection="1">
      <protection hidden="1"/>
    </xf>
    <xf numFmtId="0" fontId="12" fillId="0" borderId="17" xfId="0" applyFont="1" applyBorder="1" applyProtection="1">
      <protection hidden="1"/>
    </xf>
    <xf numFmtId="0" fontId="3" fillId="0" borderId="68" xfId="2" applyFont="1" applyBorder="1" applyAlignment="1">
      <alignment horizontal="center"/>
    </xf>
    <xf numFmtId="0" fontId="12" fillId="0" borderId="34" xfId="2" applyBorder="1"/>
    <xf numFmtId="0" fontId="12" fillId="0" borderId="38" xfId="2" applyBorder="1"/>
    <xf numFmtId="0" fontId="16" fillId="0" borderId="1" xfId="2" applyFont="1" applyBorder="1" applyAlignment="1">
      <alignment horizontal="center"/>
    </xf>
    <xf numFmtId="0" fontId="3" fillId="0" borderId="1" xfId="2" applyFont="1" applyBorder="1" applyAlignment="1">
      <alignment horizontal="center"/>
    </xf>
    <xf numFmtId="165" fontId="12" fillId="0" borderId="1" xfId="2" applyNumberFormat="1" applyBorder="1" applyAlignment="1">
      <alignment horizontal="right"/>
    </xf>
    <xf numFmtId="10" fontId="12" fillId="0" borderId="0" xfId="2" applyNumberFormat="1"/>
    <xf numFmtId="10" fontId="12" fillId="0" borderId="0" xfId="2" applyNumberFormat="1" applyAlignment="1">
      <alignment horizontal="right"/>
    </xf>
    <xf numFmtId="165" fontId="12" fillId="0" borderId="0" xfId="2" applyNumberFormat="1" applyAlignment="1">
      <alignment horizontal="right"/>
    </xf>
    <xf numFmtId="165" fontId="12" fillId="0" borderId="0" xfId="2" applyNumberFormat="1"/>
    <xf numFmtId="169" fontId="12" fillId="0" borderId="0" xfId="2" applyNumberFormat="1"/>
    <xf numFmtId="0" fontId="12" fillId="0" borderId="0" xfId="2" applyAlignment="1">
      <alignment horizontal="left"/>
    </xf>
    <xf numFmtId="165" fontId="16" fillId="0" borderId="69" xfId="2" applyNumberFormat="1" applyFont="1" applyBorder="1" applyAlignment="1">
      <alignment horizontal="center" vertical="center"/>
    </xf>
    <xf numFmtId="164" fontId="16" fillId="0" borderId="0" xfId="2" applyNumberFormat="1" applyFont="1" applyAlignment="1">
      <alignment horizontal="center"/>
    </xf>
    <xf numFmtId="165" fontId="12" fillId="0" borderId="0" xfId="2" applyNumberFormat="1" applyAlignment="1">
      <alignment horizontal="left"/>
    </xf>
    <xf numFmtId="165" fontId="16" fillId="0" borderId="0" xfId="2" applyNumberFormat="1" applyFont="1" applyAlignment="1">
      <alignment horizontal="right"/>
    </xf>
    <xf numFmtId="0" fontId="21" fillId="0" borderId="0" xfId="2" applyFont="1" applyAlignment="1">
      <alignment textRotation="90"/>
    </xf>
    <xf numFmtId="165" fontId="16" fillId="0" borderId="1" xfId="2" applyNumberFormat="1" applyFont="1" applyBorder="1" applyAlignment="1">
      <alignment horizontal="center"/>
    </xf>
    <xf numFmtId="164" fontId="0" fillId="0" borderId="71" xfId="0" applyNumberFormat="1" applyBorder="1" applyProtection="1">
      <protection hidden="1"/>
    </xf>
    <xf numFmtId="164" fontId="0" fillId="0" borderId="7" xfId="0" applyNumberFormat="1" applyBorder="1" applyProtection="1">
      <protection hidden="1"/>
    </xf>
    <xf numFmtId="164" fontId="0" fillId="0" borderId="48" xfId="0" applyNumberFormat="1" applyBorder="1" applyProtection="1">
      <protection hidden="1"/>
    </xf>
    <xf numFmtId="164" fontId="0" fillId="0" borderId="45" xfId="0" applyNumberFormat="1" applyBorder="1" applyProtection="1">
      <protection locked="0"/>
    </xf>
    <xf numFmtId="164" fontId="0" fillId="0" borderId="65" xfId="0" applyNumberFormat="1" applyBorder="1" applyProtection="1">
      <protection hidden="1"/>
    </xf>
    <xf numFmtId="164" fontId="0" fillId="0" borderId="14" xfId="0" applyNumberFormat="1" applyBorder="1" applyProtection="1">
      <protection hidden="1"/>
    </xf>
    <xf numFmtId="164" fontId="0" fillId="0" borderId="36" xfId="0" applyNumberFormat="1" applyBorder="1" applyProtection="1">
      <protection hidden="1"/>
    </xf>
    <xf numFmtId="164" fontId="0" fillId="0" borderId="66" xfId="0" applyNumberFormat="1" applyBorder="1" applyProtection="1">
      <protection hidden="1"/>
    </xf>
    <xf numFmtId="164" fontId="0" fillId="0" borderId="66" xfId="0" applyNumberFormat="1" applyBorder="1" applyProtection="1">
      <protection locked="0"/>
    </xf>
    <xf numFmtId="0" fontId="16" fillId="0" borderId="0" xfId="2" applyFont="1"/>
    <xf numFmtId="0" fontId="8" fillId="0" borderId="0" xfId="2" applyFont="1" applyProtection="1">
      <protection hidden="1"/>
    </xf>
    <xf numFmtId="0" fontId="12" fillId="0" borderId="0" xfId="2" applyProtection="1">
      <protection hidden="1"/>
    </xf>
    <xf numFmtId="44" fontId="0" fillId="0" borderId="0" xfId="5" applyFont="1" applyBorder="1"/>
    <xf numFmtId="44" fontId="0" fillId="0" borderId="0" xfId="5" applyFont="1"/>
    <xf numFmtId="0" fontId="16" fillId="0" borderId="0" xfId="2" applyFont="1" applyProtection="1">
      <protection hidden="1"/>
    </xf>
    <xf numFmtId="43" fontId="0" fillId="0" borderId="0" xfId="3" applyFont="1"/>
    <xf numFmtId="5" fontId="12" fillId="0" borderId="0" xfId="2" applyNumberFormat="1"/>
    <xf numFmtId="7" fontId="12" fillId="0" borderId="0" xfId="2" applyNumberFormat="1"/>
    <xf numFmtId="0" fontId="16" fillId="3" borderId="0" xfId="2" applyFont="1" applyFill="1" applyProtection="1">
      <protection hidden="1"/>
    </xf>
    <xf numFmtId="0" fontId="16" fillId="3" borderId="0" xfId="2" applyFont="1" applyFill="1"/>
    <xf numFmtId="0" fontId="17" fillId="3" borderId="0" xfId="2" applyFont="1" applyFill="1" applyProtection="1">
      <protection hidden="1"/>
    </xf>
    <xf numFmtId="43" fontId="12" fillId="0" borderId="0" xfId="4" applyFont="1"/>
    <xf numFmtId="7" fontId="0" fillId="0" borderId="0" xfId="3" applyNumberFormat="1" applyFont="1"/>
    <xf numFmtId="0" fontId="0" fillId="0" borderId="18" xfId="0" applyBorder="1" applyProtection="1">
      <protection locked="0"/>
    </xf>
    <xf numFmtId="0" fontId="12" fillId="0" borderId="0" xfId="0" applyFont="1"/>
    <xf numFmtId="0" fontId="25" fillId="0" borderId="0" xfId="1" applyFont="1" applyAlignment="1" applyProtection="1">
      <alignment horizontal="center"/>
    </xf>
    <xf numFmtId="0" fontId="26" fillId="0" borderId="0" xfId="1" applyFont="1" applyAlignment="1" applyProtection="1">
      <alignment horizontal="center"/>
    </xf>
    <xf numFmtId="0" fontId="27" fillId="0" borderId="0" xfId="1" applyFont="1" applyAlignment="1" applyProtection="1">
      <alignment horizontal="center"/>
    </xf>
    <xf numFmtId="0" fontId="16" fillId="0" borderId="61" xfId="2" applyFont="1" applyBorder="1" applyAlignment="1">
      <alignment horizontal="right"/>
    </xf>
    <xf numFmtId="0" fontId="12" fillId="0" borderId="1" xfId="2" applyBorder="1" applyAlignment="1">
      <alignment horizontal="center"/>
    </xf>
    <xf numFmtId="164" fontId="12" fillId="0" borderId="1" xfId="0" applyNumberFormat="1" applyFont="1" applyBorder="1" applyProtection="1">
      <protection hidden="1"/>
    </xf>
    <xf numFmtId="164" fontId="0" fillId="0" borderId="16" xfId="0" applyNumberFormat="1" applyBorder="1" applyProtection="1">
      <protection hidden="1"/>
    </xf>
    <xf numFmtId="0" fontId="16" fillId="3" borderId="0" xfId="2" applyFont="1" applyFill="1" applyAlignment="1">
      <alignment horizontal="center"/>
    </xf>
    <xf numFmtId="0" fontId="13" fillId="0" borderId="1" xfId="0" applyFont="1" applyBorder="1"/>
    <xf numFmtId="0" fontId="13" fillId="0" borderId="39" xfId="0" applyFont="1" applyBorder="1"/>
    <xf numFmtId="0" fontId="13" fillId="0" borderId="67" xfId="0" applyFont="1" applyBorder="1"/>
    <xf numFmtId="0" fontId="13" fillId="0" borderId="7" xfId="0" applyFont="1" applyBorder="1"/>
    <xf numFmtId="0" fontId="13" fillId="0" borderId="39" xfId="0" applyFont="1" applyBorder="1" applyAlignment="1">
      <alignment wrapText="1"/>
    </xf>
    <xf numFmtId="0" fontId="32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  <protection locked="0"/>
    </xf>
    <xf numFmtId="165" fontId="0" fillId="0" borderId="0" xfId="8" applyNumberFormat="1" applyFont="1" applyAlignment="1" applyProtection="1">
      <alignment vertical="center"/>
      <protection locked="0"/>
    </xf>
    <xf numFmtId="0" fontId="31" fillId="0" borderId="0" xfId="0" applyFont="1" applyAlignment="1" applyProtection="1">
      <alignment vertical="center"/>
      <protection locked="0"/>
    </xf>
    <xf numFmtId="165" fontId="31" fillId="0" borderId="0" xfId="8" applyNumberFormat="1" applyFont="1" applyAlignment="1" applyProtection="1">
      <alignment vertical="center"/>
      <protection locked="0"/>
    </xf>
    <xf numFmtId="0" fontId="33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35" fillId="0" borderId="0" xfId="0" applyFont="1" applyAlignment="1">
      <alignment horizontal="left" vertical="center"/>
    </xf>
    <xf numFmtId="0" fontId="36" fillId="0" borderId="0" xfId="0" applyFont="1" applyAlignment="1">
      <alignment horizontal="left" vertical="center"/>
    </xf>
    <xf numFmtId="0" fontId="12" fillId="0" borderId="0" xfId="0" applyFont="1" applyAlignment="1" applyProtection="1">
      <alignment vertical="center"/>
      <protection locked="0"/>
    </xf>
    <xf numFmtId="165" fontId="12" fillId="0" borderId="0" xfId="8" applyNumberFormat="1" applyFont="1" applyAlignment="1" applyProtection="1">
      <alignment vertical="center"/>
      <protection locked="0"/>
    </xf>
    <xf numFmtId="0" fontId="12" fillId="0" borderId="0" xfId="0" applyFont="1" applyAlignment="1">
      <alignment vertical="center"/>
    </xf>
    <xf numFmtId="0" fontId="31" fillId="0" borderId="0" xfId="0" applyFont="1" applyProtection="1">
      <protection locked="0"/>
    </xf>
    <xf numFmtId="0" fontId="30" fillId="0" borderId="0" xfId="0" applyFont="1" applyProtection="1">
      <protection locked="0"/>
    </xf>
    <xf numFmtId="0" fontId="32" fillId="0" borderId="0" xfId="0" applyFont="1" applyAlignment="1">
      <alignment horizontal="left" vertical="center"/>
    </xf>
    <xf numFmtId="0" fontId="36" fillId="0" borderId="0" xfId="0" applyFont="1" applyAlignment="1">
      <alignment horizontal="left" vertical="center" indent="4"/>
    </xf>
    <xf numFmtId="0" fontId="38" fillId="0" borderId="0" xfId="0" applyFont="1" applyAlignment="1">
      <alignment horizontal="left" vertical="center" indent="8"/>
    </xf>
    <xf numFmtId="0" fontId="31" fillId="0" borderId="0" xfId="0" applyFont="1" applyAlignment="1" applyProtection="1">
      <alignment horizontal="left"/>
      <protection locked="0"/>
    </xf>
    <xf numFmtId="0" fontId="33" fillId="0" borderId="0" xfId="0" applyFont="1" applyAlignment="1">
      <alignment horizontal="left" vertical="center" indent="4"/>
    </xf>
    <xf numFmtId="0" fontId="37" fillId="0" borderId="0" xfId="0" applyFont="1" applyProtection="1">
      <protection locked="0"/>
    </xf>
    <xf numFmtId="0" fontId="32" fillId="0" borderId="0" xfId="0" applyFont="1" applyAlignment="1">
      <alignment horizontal="left" vertical="center" indent="4"/>
    </xf>
    <xf numFmtId="0" fontId="31" fillId="0" borderId="0" xfId="0" applyFont="1" applyAlignment="1">
      <alignment horizontal="left" vertical="center" indent="4"/>
    </xf>
    <xf numFmtId="0" fontId="32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36" fillId="0" borderId="0" xfId="0" applyFont="1" applyAlignment="1">
      <alignment horizontal="left" vertical="center"/>
    </xf>
    <xf numFmtId="0" fontId="0" fillId="0" borderId="0" xfId="0" applyAlignment="1" applyProtection="1">
      <alignment horizontal="center"/>
      <protection locked="0"/>
    </xf>
    <xf numFmtId="0" fontId="0" fillId="0" borderId="20" xfId="0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2" fillId="0" borderId="22" xfId="0" applyFont="1" applyBorder="1" applyAlignment="1" applyProtection="1">
      <alignment horizontal="left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37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center"/>
      <protection locked="0"/>
    </xf>
    <xf numFmtId="0" fontId="0" fillId="0" borderId="22" xfId="0" applyBorder="1" applyAlignment="1" applyProtection="1">
      <alignment horizontal="left"/>
      <protection locked="0"/>
    </xf>
    <xf numFmtId="0" fontId="12" fillId="0" borderId="40" xfId="0" applyFont="1" applyBorder="1" applyAlignment="1" applyProtection="1">
      <alignment horizontal="left"/>
      <protection locked="0"/>
    </xf>
    <xf numFmtId="0" fontId="0" fillId="0" borderId="41" xfId="0" applyBorder="1" applyAlignment="1" applyProtection="1">
      <alignment horizontal="left"/>
      <protection locked="0"/>
    </xf>
    <xf numFmtId="0" fontId="0" fillId="0" borderId="42" xfId="0" applyBorder="1" applyAlignment="1" applyProtection="1">
      <alignment horizontal="left"/>
      <protection locked="0"/>
    </xf>
    <xf numFmtId="0" fontId="0" fillId="0" borderId="33" xfId="0" applyBorder="1" applyAlignment="1" applyProtection="1">
      <alignment horizontal="left"/>
      <protection hidden="1"/>
    </xf>
    <xf numFmtId="0" fontId="0" fillId="0" borderId="34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168" fontId="12" fillId="0" borderId="0" xfId="0" applyNumberFormat="1" applyFont="1" applyAlignment="1" applyProtection="1">
      <alignment horizontal="center"/>
      <protection locked="0"/>
    </xf>
    <xf numFmtId="168" fontId="0" fillId="0" borderId="0" xfId="0" applyNumberFormat="1" applyAlignment="1" applyProtection="1">
      <alignment horizontal="center"/>
      <protection locked="0"/>
    </xf>
    <xf numFmtId="0" fontId="10" fillId="0" borderId="0" xfId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0" borderId="32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8" fillId="0" borderId="2" xfId="0" applyFont="1" applyBorder="1" applyAlignment="1" applyProtection="1">
      <alignment horizontal="left"/>
      <protection hidden="1"/>
    </xf>
    <xf numFmtId="0" fontId="0" fillId="0" borderId="2" xfId="0" applyBorder="1" applyAlignment="1" applyProtection="1">
      <alignment horizontal="left"/>
      <protection hidden="1"/>
    </xf>
    <xf numFmtId="0" fontId="12" fillId="0" borderId="34" xfId="0" applyFont="1" applyBorder="1" applyAlignment="1" applyProtection="1">
      <alignment horizontal="left"/>
      <protection locked="0"/>
    </xf>
    <xf numFmtId="0" fontId="0" fillId="0" borderId="34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12" fillId="0" borderId="58" xfId="1" applyFont="1" applyFill="1" applyBorder="1" applyAlignment="1" applyProtection="1">
      <alignment horizontal="left"/>
      <protection hidden="1"/>
    </xf>
    <xf numFmtId="0" fontId="1" fillId="0" borderId="59" xfId="0" applyFont="1" applyBorder="1" applyAlignment="1" applyProtection="1">
      <alignment horizontal="left"/>
      <protection hidden="1"/>
    </xf>
    <xf numFmtId="0" fontId="1" fillId="0" borderId="60" xfId="0" applyFont="1" applyBorder="1" applyAlignment="1" applyProtection="1">
      <alignment horizontal="left"/>
      <protection hidden="1"/>
    </xf>
    <xf numFmtId="0" fontId="12" fillId="0" borderId="34" xfId="1" applyFont="1" applyBorder="1" applyAlignment="1" applyProtection="1">
      <alignment horizontal="left"/>
      <protection locked="0"/>
    </xf>
    <xf numFmtId="0" fontId="16" fillId="0" borderId="34" xfId="0" applyFont="1" applyBorder="1" applyAlignment="1" applyProtection="1">
      <alignment horizontal="left"/>
      <protection locked="0"/>
    </xf>
    <xf numFmtId="0" fontId="16" fillId="0" borderId="35" xfId="0" applyFont="1" applyBorder="1" applyAlignment="1" applyProtection="1">
      <alignment horizontal="left"/>
      <protection locked="0"/>
    </xf>
    <xf numFmtId="0" fontId="12" fillId="0" borderId="59" xfId="1" applyFont="1" applyBorder="1" applyAlignment="1" applyProtection="1">
      <alignment horizontal="left"/>
      <protection locked="0"/>
    </xf>
    <xf numFmtId="0" fontId="12" fillId="0" borderId="59" xfId="0" applyFont="1" applyBorder="1" applyAlignment="1" applyProtection="1">
      <alignment horizontal="left"/>
      <protection locked="0"/>
    </xf>
    <xf numFmtId="0" fontId="12" fillId="0" borderId="60" xfId="0" applyFont="1" applyBorder="1" applyAlignment="1" applyProtection="1">
      <alignment horizontal="left"/>
      <protection locked="0"/>
    </xf>
    <xf numFmtId="0" fontId="4" fillId="0" borderId="29" xfId="0" applyFont="1" applyBorder="1" applyAlignment="1" applyProtection="1">
      <alignment horizontal="center"/>
      <protection locked="0"/>
    </xf>
    <xf numFmtId="0" fontId="4" fillId="0" borderId="30" xfId="0" applyFont="1" applyBorder="1" applyAlignment="1" applyProtection="1">
      <alignment horizontal="center"/>
      <protection locked="0"/>
    </xf>
    <xf numFmtId="0" fontId="4" fillId="0" borderId="31" xfId="0" applyFont="1" applyBorder="1" applyAlignment="1" applyProtection="1">
      <alignment horizontal="center"/>
      <protection locked="0"/>
    </xf>
    <xf numFmtId="0" fontId="0" fillId="0" borderId="27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hidden="1"/>
    </xf>
    <xf numFmtId="0" fontId="4" fillId="0" borderId="25" xfId="0" applyFont="1" applyBorder="1" applyAlignment="1" applyProtection="1">
      <alignment horizontal="center"/>
      <protection locked="0"/>
    </xf>
    <xf numFmtId="0" fontId="4" fillId="0" borderId="18" xfId="0" applyFont="1" applyBorder="1" applyAlignment="1" applyProtection="1">
      <alignment horizontal="center"/>
      <protection locked="0"/>
    </xf>
    <xf numFmtId="0" fontId="4" fillId="0" borderId="12" xfId="0" applyFont="1" applyBorder="1" applyAlignment="1" applyProtection="1">
      <alignment horizontal="center"/>
      <protection locked="0"/>
    </xf>
    <xf numFmtId="0" fontId="0" fillId="2" borderId="29" xfId="0" applyFill="1" applyBorder="1" applyAlignment="1" applyProtection="1">
      <alignment horizontal="center"/>
      <protection locked="0"/>
    </xf>
    <xf numFmtId="0" fontId="0" fillId="2" borderId="31" xfId="0" applyFill="1" applyBorder="1" applyAlignment="1" applyProtection="1">
      <alignment horizontal="center"/>
      <protection locked="0"/>
    </xf>
    <xf numFmtId="0" fontId="0" fillId="2" borderId="30" xfId="0" applyFill="1" applyBorder="1" applyAlignment="1" applyProtection="1">
      <alignment horizontal="center"/>
      <protection locked="0"/>
    </xf>
    <xf numFmtId="0" fontId="0" fillId="0" borderId="44" xfId="0" applyBorder="1" applyAlignment="1" applyProtection="1">
      <alignment horizontal="center"/>
      <protection locked="0"/>
    </xf>
    <xf numFmtId="0" fontId="0" fillId="0" borderId="45" xfId="0" applyBorder="1" applyAlignment="1" applyProtection="1">
      <alignment horizontal="center"/>
      <protection locked="0"/>
    </xf>
    <xf numFmtId="0" fontId="0" fillId="0" borderId="45" xfId="0" applyBorder="1" applyAlignment="1" applyProtection="1">
      <alignment horizontal="left"/>
      <protection hidden="1"/>
    </xf>
    <xf numFmtId="0" fontId="12" fillId="0" borderId="1" xfId="0" applyFont="1" applyBorder="1" applyAlignment="1" applyProtection="1">
      <alignment horizontal="left"/>
      <protection hidden="1"/>
    </xf>
    <xf numFmtId="0" fontId="0" fillId="0" borderId="33" xfId="0" applyBorder="1" applyAlignment="1" applyProtection="1">
      <alignment horizontal="center"/>
      <protection locked="0"/>
    </xf>
    <xf numFmtId="0" fontId="0" fillId="0" borderId="38" xfId="0" applyBorder="1" applyAlignment="1" applyProtection="1">
      <alignment horizontal="center"/>
      <protection locked="0"/>
    </xf>
    <xf numFmtId="0" fontId="0" fillId="0" borderId="39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12" fillId="0" borderId="39" xfId="0" applyFont="1" applyBorder="1" applyAlignment="1" applyProtection="1">
      <alignment horizontal="left"/>
      <protection hidden="1"/>
    </xf>
    <xf numFmtId="0" fontId="12" fillId="0" borderId="1" xfId="0" applyFont="1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/>
      <protection locked="0"/>
    </xf>
    <xf numFmtId="0" fontId="12" fillId="0" borderId="25" xfId="0" applyFont="1" applyBorder="1" applyAlignment="1" applyProtection="1">
      <alignment horizontal="center"/>
      <protection locked="0"/>
    </xf>
    <xf numFmtId="0" fontId="12" fillId="0" borderId="18" xfId="0" applyFont="1" applyBorder="1" applyAlignment="1" applyProtection="1">
      <alignment horizontal="center"/>
      <protection locked="0"/>
    </xf>
    <xf numFmtId="0" fontId="12" fillId="0" borderId="18" xfId="0" applyFont="1" applyBorder="1" applyAlignment="1" applyProtection="1">
      <alignment horizontal="right"/>
      <protection locked="0"/>
    </xf>
    <xf numFmtId="0" fontId="12" fillId="0" borderId="12" xfId="0" applyFont="1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/>
      <protection locked="0"/>
    </xf>
    <xf numFmtId="0" fontId="0" fillId="0" borderId="21" xfId="0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25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26" xfId="0" applyBorder="1" applyAlignment="1" applyProtection="1">
      <alignment horizontal="center"/>
      <protection locked="0"/>
    </xf>
    <xf numFmtId="0" fontId="0" fillId="0" borderId="22" xfId="0" applyBorder="1" applyAlignment="1" applyProtection="1">
      <alignment horizontal="right"/>
      <protection locked="0"/>
    </xf>
    <xf numFmtId="0" fontId="0" fillId="0" borderId="23" xfId="0" applyBorder="1" applyAlignment="1" applyProtection="1">
      <alignment horizontal="right"/>
      <protection locked="0"/>
    </xf>
    <xf numFmtId="0" fontId="0" fillId="0" borderId="24" xfId="0" applyBorder="1" applyAlignment="1" applyProtection="1">
      <alignment horizontal="right"/>
      <protection locked="0"/>
    </xf>
    <xf numFmtId="0" fontId="12" fillId="0" borderId="27" xfId="0" applyFont="1" applyBorder="1" applyAlignment="1" applyProtection="1">
      <alignment horizontal="right"/>
      <protection locked="0"/>
    </xf>
    <xf numFmtId="0" fontId="0" fillId="0" borderId="1" xfId="0" applyBorder="1" applyAlignment="1" applyProtection="1">
      <alignment horizontal="right"/>
      <protection locked="0"/>
    </xf>
    <xf numFmtId="0" fontId="0" fillId="0" borderId="27" xfId="0" applyBorder="1" applyAlignment="1" applyProtection="1">
      <alignment horizontal="right"/>
      <protection locked="0"/>
    </xf>
    <xf numFmtId="0" fontId="0" fillId="0" borderId="2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12" fillId="0" borderId="2" xfId="0" applyFont="1" applyBorder="1" applyAlignment="1" applyProtection="1">
      <alignment horizontal="left"/>
      <protection hidden="1"/>
    </xf>
    <xf numFmtId="0" fontId="12" fillId="0" borderId="1" xfId="0" applyFont="1" applyBorder="1" applyProtection="1">
      <protection locked="0"/>
    </xf>
    <xf numFmtId="0" fontId="0" fillId="0" borderId="1" xfId="0" applyBorder="1" applyProtection="1">
      <protection locked="0"/>
    </xf>
    <xf numFmtId="0" fontId="0" fillId="0" borderId="43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12" fillId="0" borderId="47" xfId="0" applyFont="1" applyBorder="1" applyAlignment="1" applyProtection="1">
      <alignment horizontal="left"/>
      <protection locked="0"/>
    </xf>
    <xf numFmtId="0" fontId="0" fillId="0" borderId="72" xfId="0" applyBorder="1" applyAlignment="1" applyProtection="1">
      <alignment horizontal="left"/>
      <protection locked="0"/>
    </xf>
    <xf numFmtId="0" fontId="12" fillId="0" borderId="7" xfId="0" applyFont="1" applyBorder="1" applyProtection="1">
      <protection locked="0"/>
    </xf>
    <xf numFmtId="0" fontId="0" fillId="0" borderId="7" xfId="0" applyBorder="1" applyProtection="1">
      <protection locked="0"/>
    </xf>
    <xf numFmtId="0" fontId="8" fillId="0" borderId="18" xfId="0" applyFont="1" applyBorder="1" applyAlignment="1" applyProtection="1">
      <alignment horizontal="center"/>
      <protection locked="0"/>
    </xf>
    <xf numFmtId="0" fontId="8" fillId="0" borderId="12" xfId="0" applyFont="1" applyBorder="1" applyAlignment="1" applyProtection="1">
      <alignment horizontal="center"/>
      <protection locked="0"/>
    </xf>
    <xf numFmtId="0" fontId="12" fillId="0" borderId="35" xfId="0" applyFont="1" applyBorder="1" applyAlignment="1" applyProtection="1">
      <alignment horizontal="left"/>
      <protection locked="0"/>
    </xf>
    <xf numFmtId="0" fontId="12" fillId="0" borderId="39" xfId="0" applyFont="1" applyBorder="1" applyAlignment="1" applyProtection="1">
      <alignment horizontal="left"/>
      <protection locked="0"/>
    </xf>
    <xf numFmtId="0" fontId="0" fillId="0" borderId="38" xfId="0" applyBorder="1" applyAlignment="1" applyProtection="1">
      <alignment horizontal="left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27" xfId="0" applyBorder="1" applyAlignment="1" applyProtection="1">
      <alignment horizontal="left"/>
      <protection hidden="1"/>
    </xf>
    <xf numFmtId="0" fontId="0" fillId="0" borderId="32" xfId="0" applyBorder="1" applyAlignment="1" applyProtection="1">
      <alignment horizontal="left"/>
      <protection hidden="1"/>
    </xf>
    <xf numFmtId="0" fontId="0" fillId="0" borderId="3" xfId="0" applyBorder="1" applyAlignment="1" applyProtection="1">
      <alignment horizontal="left"/>
      <protection hidden="1"/>
    </xf>
    <xf numFmtId="0" fontId="0" fillId="0" borderId="53" xfId="0" applyBorder="1" applyAlignment="1" applyProtection="1">
      <alignment horizontal="center"/>
      <protection locked="0"/>
    </xf>
    <xf numFmtId="0" fontId="0" fillId="0" borderId="48" xfId="0" applyBorder="1" applyAlignment="1" applyProtection="1">
      <alignment horizontal="center"/>
      <protection locked="0"/>
    </xf>
    <xf numFmtId="0" fontId="0" fillId="0" borderId="54" xfId="0" applyBorder="1" applyAlignment="1" applyProtection="1">
      <alignment horizontal="center"/>
      <protection locked="0"/>
    </xf>
    <xf numFmtId="0" fontId="4" fillId="0" borderId="32" xfId="0" applyFont="1" applyBorder="1" applyAlignment="1" applyProtection="1">
      <alignment horizontal="center"/>
      <protection locked="0"/>
    </xf>
    <xf numFmtId="0" fontId="4" fillId="0" borderId="2" xfId="0" applyFont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horizontal="center"/>
      <protection locked="0"/>
    </xf>
    <xf numFmtId="0" fontId="0" fillId="2" borderId="32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56" xfId="0" applyFill="1" applyBorder="1" applyAlignment="1" applyProtection="1">
      <alignment horizontal="center"/>
      <protection locked="0"/>
    </xf>
    <xf numFmtId="0" fontId="0" fillId="2" borderId="5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0" fillId="0" borderId="23" xfId="0" applyBorder="1" applyAlignment="1" applyProtection="1">
      <alignment horizontal="center"/>
      <protection locked="0"/>
    </xf>
    <xf numFmtId="0" fontId="0" fillId="0" borderId="34" xfId="0" applyBorder="1" applyAlignment="1" applyProtection="1">
      <alignment horizontal="center"/>
      <protection locked="0"/>
    </xf>
    <xf numFmtId="0" fontId="0" fillId="0" borderId="61" xfId="0" applyBorder="1" applyAlignment="1" applyProtection="1">
      <alignment horizontal="center"/>
      <protection locked="0"/>
    </xf>
    <xf numFmtId="0" fontId="0" fillId="0" borderId="50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50" xfId="0" applyBorder="1" applyAlignment="1" applyProtection="1">
      <alignment horizontal="left"/>
      <protection hidden="1"/>
    </xf>
    <xf numFmtId="0" fontId="0" fillId="0" borderId="5" xfId="0" applyBorder="1" applyAlignment="1" applyProtection="1">
      <alignment horizontal="left"/>
      <protection hidden="1"/>
    </xf>
    <xf numFmtId="0" fontId="0" fillId="0" borderId="4" xfId="0" applyBorder="1" applyAlignment="1" applyProtection="1">
      <alignment horizontal="left"/>
      <protection hidden="1"/>
    </xf>
    <xf numFmtId="0" fontId="0" fillId="0" borderId="52" xfId="0" applyBorder="1" applyAlignment="1" applyProtection="1">
      <alignment horizontal="left"/>
      <protection hidden="1"/>
    </xf>
    <xf numFmtId="0" fontId="0" fillId="0" borderId="44" xfId="0" applyBorder="1" applyAlignment="1" applyProtection="1">
      <alignment horizontal="left"/>
      <protection hidden="1"/>
    </xf>
    <xf numFmtId="0" fontId="0" fillId="0" borderId="46" xfId="0" applyBorder="1" applyAlignment="1" applyProtection="1">
      <alignment horizontal="left"/>
      <protection hidden="1"/>
    </xf>
    <xf numFmtId="0" fontId="0" fillId="0" borderId="3" xfId="0" applyBorder="1" applyAlignment="1" applyProtection="1">
      <alignment horizontal="center"/>
      <protection locked="0"/>
    </xf>
    <xf numFmtId="0" fontId="8" fillId="0" borderId="32" xfId="0" applyFont="1" applyBorder="1" applyAlignment="1" applyProtection="1">
      <alignment horizontal="left"/>
      <protection hidden="1"/>
    </xf>
    <xf numFmtId="0" fontId="8" fillId="0" borderId="3" xfId="0" applyFont="1" applyBorder="1" applyAlignment="1" applyProtection="1">
      <alignment horizontal="left"/>
      <protection hidden="1"/>
    </xf>
    <xf numFmtId="0" fontId="0" fillId="0" borderId="62" xfId="0" applyBorder="1" applyAlignment="1" applyProtection="1">
      <alignment horizontal="center"/>
      <protection locked="0"/>
    </xf>
    <xf numFmtId="0" fontId="0" fillId="0" borderId="56" xfId="0" applyBorder="1" applyAlignment="1" applyProtection="1">
      <alignment horizontal="center"/>
      <protection locked="0"/>
    </xf>
    <xf numFmtId="0" fontId="0" fillId="0" borderId="57" xfId="0" applyBorder="1" applyAlignment="1" applyProtection="1">
      <alignment horizontal="center"/>
      <protection locked="0"/>
    </xf>
    <xf numFmtId="0" fontId="0" fillId="2" borderId="55" xfId="0" applyFill="1" applyBorder="1" applyAlignment="1" applyProtection="1">
      <alignment horizontal="center"/>
      <protection locked="0"/>
    </xf>
    <xf numFmtId="0" fontId="0" fillId="0" borderId="27" xfId="0" applyBorder="1" applyAlignment="1" applyProtection="1">
      <alignment horizontal="left"/>
      <protection locked="0"/>
    </xf>
    <xf numFmtId="0" fontId="0" fillId="0" borderId="39" xfId="0" applyBorder="1" applyAlignment="1" applyProtection="1">
      <alignment horizontal="left"/>
      <protection locked="0"/>
    </xf>
    <xf numFmtId="0" fontId="12" fillId="0" borderId="27" xfId="0" applyFont="1" applyBorder="1" applyAlignment="1" applyProtection="1">
      <alignment horizontal="left"/>
      <protection locked="0"/>
    </xf>
    <xf numFmtId="0" fontId="12" fillId="0" borderId="27" xfId="0" applyFont="1" applyBorder="1" applyAlignment="1" applyProtection="1">
      <alignment horizontal="left"/>
      <protection hidden="1"/>
    </xf>
    <xf numFmtId="0" fontId="0" fillId="0" borderId="55" xfId="0" applyBorder="1" applyAlignment="1" applyProtection="1">
      <alignment horizontal="center"/>
      <protection locked="0"/>
    </xf>
    <xf numFmtId="0" fontId="0" fillId="0" borderId="73" xfId="0" applyBorder="1" applyAlignment="1" applyProtection="1">
      <alignment horizontal="center"/>
      <protection locked="0"/>
    </xf>
    <xf numFmtId="164" fontId="0" fillId="0" borderId="32" xfId="0" applyNumberFormat="1" applyBorder="1" applyAlignment="1" applyProtection="1">
      <alignment horizontal="center"/>
      <protection locked="0"/>
    </xf>
    <xf numFmtId="164" fontId="0" fillId="0" borderId="3" xfId="0" applyNumberFormat="1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69" xfId="0" applyBorder="1" applyAlignment="1" applyProtection="1">
      <alignment horizontal="right"/>
      <protection locked="0"/>
    </xf>
    <xf numFmtId="0" fontId="0" fillId="0" borderId="45" xfId="0" applyBorder="1" applyAlignment="1" applyProtection="1">
      <alignment horizontal="right"/>
      <protection locked="0"/>
    </xf>
    <xf numFmtId="0" fontId="0" fillId="0" borderId="46" xfId="0" applyBorder="1" applyAlignment="1" applyProtection="1">
      <alignment horizontal="right"/>
      <protection locked="0"/>
    </xf>
    <xf numFmtId="0" fontId="12" fillId="0" borderId="38" xfId="0" applyFont="1" applyBorder="1" applyAlignment="1" applyProtection="1">
      <alignment horizontal="right"/>
      <protection locked="0"/>
    </xf>
    <xf numFmtId="0" fontId="0" fillId="0" borderId="39" xfId="0" applyBorder="1" applyAlignment="1" applyProtection="1">
      <alignment horizontal="right"/>
      <protection locked="0"/>
    </xf>
    <xf numFmtId="0" fontId="0" fillId="0" borderId="72" xfId="0" applyBorder="1" applyAlignment="1" applyProtection="1">
      <alignment horizontal="right"/>
      <protection locked="0"/>
    </xf>
    <xf numFmtId="0" fontId="0" fillId="0" borderId="9" xfId="0" applyBorder="1" applyAlignment="1" applyProtection="1">
      <alignment horizontal="right"/>
      <protection locked="0"/>
    </xf>
    <xf numFmtId="0" fontId="0" fillId="0" borderId="47" xfId="0" applyBorder="1" applyAlignment="1" applyProtection="1">
      <alignment horizontal="right"/>
      <protection locked="0"/>
    </xf>
    <xf numFmtId="0" fontId="0" fillId="0" borderId="51" xfId="0" applyBorder="1" applyAlignment="1" applyProtection="1">
      <alignment horizontal="center"/>
      <protection locked="0"/>
    </xf>
    <xf numFmtId="0" fontId="0" fillId="0" borderId="49" xfId="0" applyBorder="1" applyAlignment="1" applyProtection="1">
      <alignment horizontal="center"/>
      <protection locked="0"/>
    </xf>
    <xf numFmtId="0" fontId="12" fillId="0" borderId="28" xfId="0" applyFont="1" applyBorder="1" applyAlignment="1" applyProtection="1">
      <alignment horizontal="left"/>
      <protection hidden="1"/>
    </xf>
    <xf numFmtId="0" fontId="0" fillId="0" borderId="10" xfId="0" applyBorder="1" applyAlignment="1" applyProtection="1">
      <alignment horizontal="left"/>
      <protection hidden="1"/>
    </xf>
    <xf numFmtId="0" fontId="0" fillId="0" borderId="9" xfId="0" applyBorder="1" applyAlignment="1" applyProtection="1">
      <alignment horizontal="left"/>
      <protection hidden="1"/>
    </xf>
    <xf numFmtId="0" fontId="12" fillId="0" borderId="61" xfId="2" applyBorder="1" applyAlignment="1">
      <alignment horizontal="left" vertical="center"/>
    </xf>
    <xf numFmtId="0" fontId="12" fillId="0" borderId="41" xfId="2" applyBorder="1" applyAlignment="1">
      <alignment horizontal="left" vertical="center"/>
    </xf>
    <xf numFmtId="0" fontId="12" fillId="0" borderId="61" xfId="2" applyBorder="1" applyAlignment="1">
      <alignment vertical="center"/>
    </xf>
    <xf numFmtId="0" fontId="12" fillId="0" borderId="68" xfId="2" applyBorder="1" applyAlignment="1">
      <alignment vertical="center"/>
    </xf>
    <xf numFmtId="0" fontId="12" fillId="0" borderId="41" xfId="2" applyBorder="1" applyAlignment="1">
      <alignment vertical="center"/>
    </xf>
    <xf numFmtId="0" fontId="12" fillId="0" borderId="69" xfId="2" applyBorder="1" applyAlignment="1">
      <alignment vertical="center"/>
    </xf>
    <xf numFmtId="0" fontId="16" fillId="0" borderId="0" xfId="2" applyFont="1" applyAlignment="1">
      <alignment horizontal="center" vertical="justify" wrapText="1"/>
    </xf>
    <xf numFmtId="0" fontId="19" fillId="0" borderId="39" xfId="2" applyFont="1" applyBorder="1"/>
    <xf numFmtId="0" fontId="19" fillId="0" borderId="34" xfId="2" applyFont="1" applyBorder="1"/>
    <xf numFmtId="0" fontId="19" fillId="0" borderId="38" xfId="2" applyFont="1" applyBorder="1"/>
    <xf numFmtId="0" fontId="12" fillId="0" borderId="67" xfId="2" applyBorder="1" applyAlignment="1">
      <alignment vertical="center"/>
    </xf>
    <xf numFmtId="0" fontId="12" fillId="0" borderId="46" xfId="2" applyBorder="1" applyAlignment="1">
      <alignment vertical="center"/>
    </xf>
    <xf numFmtId="0" fontId="12" fillId="0" borderId="61" xfId="2" applyBorder="1" applyAlignment="1">
      <alignment horizontal="center" vertical="center"/>
    </xf>
    <xf numFmtId="0" fontId="12" fillId="0" borderId="0" xfId="2" applyAlignment="1">
      <alignment horizontal="center" vertical="center"/>
    </xf>
    <xf numFmtId="0" fontId="21" fillId="0" borderId="0" xfId="2" applyFont="1" applyAlignment="1">
      <alignment textRotation="90"/>
    </xf>
    <xf numFmtId="0" fontId="12" fillId="0" borderId="39" xfId="2" applyBorder="1" applyAlignment="1">
      <alignment horizontal="center" vertical="center"/>
    </xf>
    <xf numFmtId="0" fontId="12" fillId="0" borderId="38" xfId="2" applyBorder="1" applyAlignment="1">
      <alignment horizontal="center" vertical="center"/>
    </xf>
    <xf numFmtId="0" fontId="3" fillId="0" borderId="67" xfId="2" applyFont="1" applyBorder="1" applyAlignment="1">
      <alignment horizontal="center"/>
    </xf>
    <xf numFmtId="0" fontId="3" fillId="0" borderId="61" xfId="2" applyFont="1" applyBorder="1" applyAlignment="1">
      <alignment horizontal="center"/>
    </xf>
    <xf numFmtId="0" fontId="3" fillId="0" borderId="68" xfId="2" applyFont="1" applyBorder="1" applyAlignment="1">
      <alignment horizontal="center"/>
    </xf>
    <xf numFmtId="165" fontId="16" fillId="0" borderId="46" xfId="2" applyNumberFormat="1" applyFont="1" applyBorder="1" applyAlignment="1">
      <alignment horizontal="center" vertical="center"/>
    </xf>
    <xf numFmtId="165" fontId="16" fillId="0" borderId="41" xfId="2" applyNumberFormat="1" applyFont="1" applyBorder="1" applyAlignment="1">
      <alignment horizontal="center" vertical="center"/>
    </xf>
    <xf numFmtId="165" fontId="16" fillId="0" borderId="69" xfId="2" applyNumberFormat="1" applyFont="1" applyBorder="1" applyAlignment="1">
      <alignment horizontal="center" vertical="center"/>
    </xf>
    <xf numFmtId="0" fontId="20" fillId="0" borderId="0" xfId="2" applyFont="1" applyAlignment="1">
      <alignment horizontal="center"/>
    </xf>
    <xf numFmtId="0" fontId="12" fillId="0" borderId="41" xfId="2" applyBorder="1" applyAlignment="1">
      <alignment horizontal="center" vertical="center"/>
    </xf>
    <xf numFmtId="0" fontId="23" fillId="0" borderId="67" xfId="2" applyFont="1" applyBorder="1"/>
    <xf numFmtId="0" fontId="23" fillId="0" borderId="61" xfId="2" applyFont="1" applyBorder="1"/>
    <xf numFmtId="0" fontId="23" fillId="0" borderId="68" xfId="2" applyFont="1" applyBorder="1"/>
    <xf numFmtId="165" fontId="12" fillId="0" borderId="1" xfId="2" applyNumberFormat="1" applyBorder="1" applyAlignment="1">
      <alignment horizontal="right"/>
    </xf>
    <xf numFmtId="0" fontId="28" fillId="0" borderId="49" xfId="2" applyFont="1" applyBorder="1"/>
    <xf numFmtId="0" fontId="28" fillId="0" borderId="0" xfId="2" applyFont="1"/>
    <xf numFmtId="0" fontId="28" fillId="0" borderId="51" xfId="2" applyFont="1" applyBorder="1"/>
    <xf numFmtId="0" fontId="28" fillId="0" borderId="46" xfId="2" applyFont="1" applyBorder="1"/>
    <xf numFmtId="0" fontId="28" fillId="0" borderId="41" xfId="2" applyFont="1" applyBorder="1"/>
    <xf numFmtId="0" fontId="28" fillId="0" borderId="69" xfId="2" applyFont="1" applyBorder="1"/>
    <xf numFmtId="0" fontId="16" fillId="0" borderId="39" xfId="2" applyFont="1" applyBorder="1"/>
    <xf numFmtId="0" fontId="16" fillId="0" borderId="34" xfId="2" applyFont="1" applyBorder="1"/>
    <xf numFmtId="0" fontId="16" fillId="0" borderId="38" xfId="2" applyFont="1" applyBorder="1"/>
    <xf numFmtId="165" fontId="12" fillId="0" borderId="1" xfId="2" applyNumberFormat="1" applyBorder="1" applyAlignment="1">
      <alignment horizontal="left"/>
    </xf>
    <xf numFmtId="165" fontId="12" fillId="0" borderId="39" xfId="2" applyNumberFormat="1" applyBorder="1" applyAlignment="1">
      <alignment horizontal="right"/>
    </xf>
    <xf numFmtId="165" fontId="12" fillId="0" borderId="38" xfId="2" applyNumberFormat="1" applyBorder="1" applyAlignment="1">
      <alignment horizontal="right"/>
    </xf>
    <xf numFmtId="165" fontId="12" fillId="0" borderId="1" xfId="2" applyNumberFormat="1" applyBorder="1" applyAlignment="1">
      <alignment horizontal="center"/>
    </xf>
    <xf numFmtId="0" fontId="0" fillId="0" borderId="51" xfId="0" applyBorder="1" applyAlignment="1" applyProtection="1">
      <alignment horizontal="left"/>
      <protection hidden="1"/>
    </xf>
    <xf numFmtId="0" fontId="0" fillId="0" borderId="49" xfId="0" applyBorder="1" applyAlignment="1" applyProtection="1">
      <alignment horizontal="left"/>
      <protection hidden="1"/>
    </xf>
    <xf numFmtId="165" fontId="12" fillId="0" borderId="39" xfId="2" applyNumberFormat="1" applyBorder="1" applyAlignment="1">
      <alignment horizontal="center"/>
    </xf>
    <xf numFmtId="165" fontId="12" fillId="0" borderId="34" xfId="2" applyNumberFormat="1" applyBorder="1" applyAlignment="1">
      <alignment horizontal="center"/>
    </xf>
    <xf numFmtId="165" fontId="12" fillId="0" borderId="38" xfId="2" applyNumberFormat="1" applyBorder="1" applyAlignment="1">
      <alignment horizontal="center"/>
    </xf>
    <xf numFmtId="0" fontId="12" fillId="0" borderId="39" xfId="2" applyBorder="1"/>
    <xf numFmtId="0" fontId="12" fillId="0" borderId="34" xfId="2" applyBorder="1"/>
    <xf numFmtId="0" fontId="16" fillId="0" borderId="1" xfId="2" applyFont="1" applyBorder="1"/>
    <xf numFmtId="0" fontId="16" fillId="0" borderId="1" xfId="2" applyFont="1" applyBorder="1" applyAlignment="1">
      <alignment horizontal="center"/>
    </xf>
    <xf numFmtId="165" fontId="16" fillId="0" borderId="1" xfId="2" applyNumberFormat="1" applyFont="1" applyBorder="1" applyAlignment="1">
      <alignment horizontal="center"/>
    </xf>
    <xf numFmtId="0" fontId="0" fillId="0" borderId="39" xfId="0" applyBorder="1"/>
    <xf numFmtId="0" fontId="0" fillId="0" borderId="34" xfId="0" applyBorder="1"/>
    <xf numFmtId="0" fontId="0" fillId="0" borderId="38" xfId="0" applyBorder="1"/>
    <xf numFmtId="0" fontId="12" fillId="0" borderId="38" xfId="2" applyBorder="1"/>
    <xf numFmtId="0" fontId="8" fillId="0" borderId="0" xfId="2" applyFont="1" applyAlignment="1">
      <alignment horizontal="center" wrapText="1"/>
    </xf>
    <xf numFmtId="0" fontId="8" fillId="0" borderId="0" xfId="2" applyFont="1" applyAlignment="1">
      <alignment horizontal="center"/>
    </xf>
    <xf numFmtId="0" fontId="8" fillId="0" borderId="51" xfId="2" applyFont="1" applyBorder="1" applyAlignment="1">
      <alignment horizontal="center"/>
    </xf>
    <xf numFmtId="0" fontId="16" fillId="0" borderId="49" xfId="2" applyFont="1" applyBorder="1" applyAlignment="1">
      <alignment wrapText="1"/>
    </xf>
    <xf numFmtId="0" fontId="16" fillId="0" borderId="0" xfId="2" applyFont="1" applyAlignment="1">
      <alignment wrapText="1"/>
    </xf>
    <xf numFmtId="0" fontId="22" fillId="0" borderId="41" xfId="2" applyFont="1" applyBorder="1" applyAlignment="1">
      <alignment horizontal="center"/>
    </xf>
    <xf numFmtId="0" fontId="16" fillId="0" borderId="67" xfId="2" applyFont="1" applyBorder="1"/>
    <xf numFmtId="0" fontId="16" fillId="0" borderId="61" xfId="2" applyFont="1" applyBorder="1"/>
  </cellXfs>
  <cellStyles count="9">
    <cellStyle name="Comma" xfId="4" builtinId="3"/>
    <cellStyle name="Comma 2" xfId="3" xr:uid="{00000000-0005-0000-0000-000001000000}"/>
    <cellStyle name="Currency" xfId="8" builtinId="4"/>
    <cellStyle name="Currency 2" xfId="5" xr:uid="{00000000-0005-0000-0000-000003000000}"/>
    <cellStyle name="Currency 3" xfId="7" xr:uid="{00000000-0005-0000-0000-000004000000}"/>
    <cellStyle name="Hyperlink" xfId="1" builtinId="8"/>
    <cellStyle name="Normal" xfId="0" builtinId="0"/>
    <cellStyle name="Normal 2" xfId="2" xr:uid="{00000000-0005-0000-0000-000007000000}"/>
    <cellStyle name="Percent 2" xfId="6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342899</xdr:colOff>
      <xdr:row>5</xdr:row>
      <xdr:rowOff>62647</xdr:rowOff>
    </xdr:from>
    <xdr:to>
      <xdr:col>10</xdr:col>
      <xdr:colOff>657224</xdr:colOff>
      <xdr:row>26</xdr:row>
      <xdr:rowOff>161499</xdr:rowOff>
    </xdr:to>
    <xdr:pic>
      <xdr:nvPicPr>
        <xdr:cNvPr id="4" name="Picture 3" descr="TRAK DPM RX2 Bed Mill | Precision, Strength &amp; Versatility">
          <a:extLst>
            <a:ext uri="{FF2B5EF4-FFF2-40B4-BE49-F238E27FC236}">
              <a16:creationId xmlns:a16="http://schemas.microsoft.com/office/drawing/2014/main" id="{60D152FF-9D3B-D72A-C996-21D47DC2DC8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224" r="16342"/>
        <a:stretch>
          <a:fillRect/>
        </a:stretch>
      </xdr:blipFill>
      <xdr:spPr bwMode="auto">
        <a:xfrm>
          <a:off x="3467099" y="3834547"/>
          <a:ext cx="2676525" cy="36993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66675</xdr:rowOff>
    </xdr:from>
    <xdr:to>
      <xdr:col>2</xdr:col>
      <xdr:colOff>581025</xdr:colOff>
      <xdr:row>5</xdr:row>
      <xdr:rowOff>0</xdr:rowOff>
    </xdr:to>
    <xdr:pic>
      <xdr:nvPicPr>
        <xdr:cNvPr id="2" name="Picture 1" descr="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66675"/>
          <a:ext cx="91440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66675</xdr:rowOff>
    </xdr:from>
    <xdr:to>
      <xdr:col>2</xdr:col>
      <xdr:colOff>581025</xdr:colOff>
      <xdr:row>5</xdr:row>
      <xdr:rowOff>0</xdr:rowOff>
    </xdr:to>
    <xdr:pic>
      <xdr:nvPicPr>
        <xdr:cNvPr id="2" name="Picture 1" descr="LOG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66675"/>
          <a:ext cx="91440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66675</xdr:rowOff>
    </xdr:from>
    <xdr:to>
      <xdr:col>2</xdr:col>
      <xdr:colOff>581025</xdr:colOff>
      <xdr:row>5</xdr:row>
      <xdr:rowOff>0</xdr:rowOff>
    </xdr:to>
    <xdr:pic>
      <xdr:nvPicPr>
        <xdr:cNvPr id="2" name="Picture 1" descr="LOG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66675"/>
          <a:ext cx="91440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66675</xdr:rowOff>
    </xdr:from>
    <xdr:to>
      <xdr:col>2</xdr:col>
      <xdr:colOff>581025</xdr:colOff>
      <xdr:row>5</xdr:row>
      <xdr:rowOff>0</xdr:rowOff>
    </xdr:to>
    <xdr:pic>
      <xdr:nvPicPr>
        <xdr:cNvPr id="4111" name="Picture 1" descr="LOGO">
          <a:extLst>
            <a:ext uri="{FF2B5EF4-FFF2-40B4-BE49-F238E27FC236}">
              <a16:creationId xmlns:a16="http://schemas.microsoft.com/office/drawing/2014/main" id="{00000000-0008-0000-0500-00000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66675"/>
          <a:ext cx="9144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66675</xdr:rowOff>
    </xdr:from>
    <xdr:to>
      <xdr:col>2</xdr:col>
      <xdr:colOff>581025</xdr:colOff>
      <xdr:row>5</xdr:row>
      <xdr:rowOff>0</xdr:rowOff>
    </xdr:to>
    <xdr:pic>
      <xdr:nvPicPr>
        <xdr:cNvPr id="2" name="Picture 1" descr="LOG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66675"/>
          <a:ext cx="9144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57150</xdr:rowOff>
    </xdr:from>
    <xdr:to>
      <xdr:col>1</xdr:col>
      <xdr:colOff>619125</xdr:colOff>
      <xdr:row>2</xdr:row>
      <xdr:rowOff>123825</xdr:rowOff>
    </xdr:to>
    <xdr:pic>
      <xdr:nvPicPr>
        <xdr:cNvPr id="2" name="Picture 1" descr="LOG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57150"/>
          <a:ext cx="6096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3\swi\Acctg\Forms\Sales%20Order%20Forms\Master_Price_Lis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3\swi\Acctg\Forms\Sales%20Order%20Forms\Master%20Freight%20Li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5 Master Price List"/>
      <sheetName val="2016 Master Price List"/>
      <sheetName val="2017 Master Price List"/>
      <sheetName val="2017 PRICES"/>
    </sheetNames>
    <sheetDataSet>
      <sheetData sheetId="0">
        <row r="1">
          <cell r="A1" t="str">
            <v>Item</v>
          </cell>
          <cell r="B1" t="str">
            <v xml:space="preserve">PART DESCRIPTION                   </v>
          </cell>
          <cell r="C1" t="str">
            <v>LIST   PRICE</v>
          </cell>
        </row>
        <row r="2">
          <cell r="A2" t="str">
            <v>1PHASE-2OPM10</v>
          </cell>
          <cell r="B2" t="str">
            <v>Single phase option - 2OP (reduces HP by 40%)</v>
          </cell>
          <cell r="C2">
            <v>295</v>
          </cell>
        </row>
        <row r="3">
          <cell r="A3" t="str">
            <v>1PHASE-2OPM11</v>
          </cell>
          <cell r="B3" t="str">
            <v>Single phase option</v>
          </cell>
          <cell r="C3">
            <v>295</v>
          </cell>
        </row>
        <row r="4">
          <cell r="A4" t="str">
            <v xml:space="preserve">440V-1440EX  </v>
          </cell>
          <cell r="B4" t="str">
            <v xml:space="preserve">Change voltage from 220V to 440V  </v>
          </cell>
          <cell r="C4">
            <v>0</v>
          </cell>
        </row>
        <row r="5">
          <cell r="A5" t="str">
            <v>440V-2OPM10</v>
          </cell>
          <cell r="B5" t="str">
            <v>Change voltage from 220V to 440V - 2OP</v>
          </cell>
          <cell r="C5">
            <v>500</v>
          </cell>
        </row>
        <row r="6">
          <cell r="A6" t="str">
            <v>440V-2OPM11</v>
          </cell>
          <cell r="B6" t="str">
            <v>Change voltage from 220V to 440V</v>
          </cell>
          <cell r="C6">
            <v>500</v>
          </cell>
        </row>
        <row r="7">
          <cell r="A7" t="str">
            <v xml:space="preserve">440V-DPMEX2 </v>
          </cell>
          <cell r="B7" t="str">
            <v>Change voltage from 220V to 440V - DPMEX2</v>
          </cell>
          <cell r="C7">
            <v>0</v>
          </cell>
        </row>
        <row r="8">
          <cell r="A8" t="str">
            <v xml:space="preserve">440V-K3 </v>
          </cell>
          <cell r="B8" t="str">
            <v>Change voltage from 220V to 440V - K3EMX</v>
          </cell>
          <cell r="C8">
            <v>0</v>
          </cell>
        </row>
        <row r="9">
          <cell r="A9" t="str">
            <v>440V-K3SX</v>
          </cell>
          <cell r="B9" t="str">
            <v>Change voltage from 220V to 440V - K3SX</v>
          </cell>
          <cell r="C9">
            <v>0</v>
          </cell>
        </row>
        <row r="10">
          <cell r="A10" t="str">
            <v>4TH-AXIS</v>
          </cell>
          <cell r="B10" t="str">
            <v>4th-Axis Option - Complete</v>
          </cell>
          <cell r="C10">
            <v>11995</v>
          </cell>
        </row>
        <row r="11">
          <cell r="A11" t="str">
            <v>AFO UPGRADE</v>
          </cell>
          <cell r="B11" t="str">
            <v>Add Verify to AFO already purchased</v>
          </cell>
          <cell r="C11">
            <v>350</v>
          </cell>
        </row>
        <row r="12">
          <cell r="A12" t="str">
            <v>AFO W/VERIFY-SLX</v>
          </cell>
          <cell r="B12" t="str">
            <v xml:space="preserve">Advanced Features, w/Verify, SLX </v>
          </cell>
          <cell r="C12">
            <v>1345</v>
          </cell>
        </row>
        <row r="13">
          <cell r="A13" t="str">
            <v>AFO W/VERIFY-SMX</v>
          </cell>
          <cell r="B13" t="str">
            <v xml:space="preserve">Advanced Features, w/Verify, SMX </v>
          </cell>
          <cell r="C13">
            <v>1345</v>
          </cell>
        </row>
        <row r="14">
          <cell r="A14" t="str">
            <v>AGE2TOEMX</v>
          </cell>
          <cell r="B14" t="str">
            <v>Upgrade retrofit AGE2 to EMX</v>
          </cell>
          <cell r="C14">
            <v>5495</v>
          </cell>
        </row>
        <row r="15">
          <cell r="A15" t="str">
            <v>AGE2TOPTSMX2</v>
          </cell>
          <cell r="B15" t="str">
            <v>Upgrade retrofit AGE2 to SMX2</v>
          </cell>
          <cell r="C15">
            <v>6995</v>
          </cell>
        </row>
        <row r="16">
          <cell r="A16" t="str">
            <v>AGE2TOPTSMX3</v>
          </cell>
          <cell r="B16" t="str">
            <v>Upgrade retrofit AGE2 to SMX3</v>
          </cell>
          <cell r="C16">
            <v>10495</v>
          </cell>
        </row>
        <row r="17">
          <cell r="A17" t="str">
            <v>AGE3TOEMX</v>
          </cell>
          <cell r="B17" t="str">
            <v>Upgrade retrofit AGE3 to EMX</v>
          </cell>
          <cell r="C17">
            <v>5495</v>
          </cell>
        </row>
        <row r="18">
          <cell r="A18" t="str">
            <v>AGE3TOPTSMX2</v>
          </cell>
          <cell r="B18" t="str">
            <v>Upgrade retrofit AGE3 to SMX2</v>
          </cell>
          <cell r="C18">
            <v>6495</v>
          </cell>
        </row>
        <row r="19">
          <cell r="A19" t="str">
            <v>AGE3TOPTSMX3</v>
          </cell>
          <cell r="B19" t="str">
            <v>Upgrade retrofit AGE3 to SMX3</v>
          </cell>
          <cell r="C19">
            <v>10495</v>
          </cell>
        </row>
        <row r="20">
          <cell r="A20" t="str">
            <v>AUGER</v>
          </cell>
          <cell r="B20" t="str">
            <v xml:space="preserve">Chip Auger </v>
          </cell>
          <cell r="C20" t="str">
            <v>INCL</v>
          </cell>
        </row>
        <row r="21">
          <cell r="A21" t="str">
            <v>AUTO LUBE</v>
          </cell>
          <cell r="B21" t="str">
            <v>Auto Lubrication Pump, Knee Mills</v>
          </cell>
          <cell r="C21">
            <v>645</v>
          </cell>
        </row>
        <row r="22">
          <cell r="A22" t="str">
            <v>AUX-PTSX</v>
          </cell>
          <cell r="B22" t="str">
            <v xml:space="preserve">Auxiliary Functions </v>
          </cell>
          <cell r="C22">
            <v>1500</v>
          </cell>
        </row>
        <row r="23">
          <cell r="A23" t="str">
            <v xml:space="preserve">AUX-PTSX    </v>
          </cell>
          <cell r="B23" t="str">
            <v xml:space="preserve">Auxiliary Function Box for PTSMX3 </v>
          </cell>
          <cell r="C23">
            <v>1500</v>
          </cell>
        </row>
        <row r="24">
          <cell r="A24" t="str">
            <v>B3TODPMSX3</v>
          </cell>
          <cell r="B24" t="str">
            <v>Upgrade Sport B3 from M3 to SMX3</v>
          </cell>
          <cell r="C24">
            <v>8995</v>
          </cell>
        </row>
        <row r="25">
          <cell r="A25" t="str">
            <v>B5TODPMSX5</v>
          </cell>
          <cell r="B25" t="str">
            <v>Upgrade Sport B5 to DPMSX5</v>
          </cell>
          <cell r="C25">
            <v>9995</v>
          </cell>
        </row>
        <row r="26">
          <cell r="A26" t="str">
            <v>BEZ 7S/7A</v>
          </cell>
          <cell r="B26" t="str">
            <v xml:space="preserve">Bezel - 7S/7A, alum. retainer w/flat glass     </v>
          </cell>
          <cell r="C26">
            <v>31</v>
          </cell>
        </row>
        <row r="27">
          <cell r="A27" t="str">
            <v>BSUP-1</v>
          </cell>
          <cell r="B27" t="str">
            <v>Ballscrew Upgrade - 36" &amp; 12" Ballscrews</v>
          </cell>
          <cell r="C27">
            <v>1671</v>
          </cell>
        </row>
        <row r="28">
          <cell r="A28" t="str">
            <v>BSUP-2</v>
          </cell>
          <cell r="B28" t="str">
            <v>Ballscrew Upgrade - 42" &amp; 12" Ballscrews</v>
          </cell>
          <cell r="C28">
            <v>1671</v>
          </cell>
        </row>
        <row r="29">
          <cell r="A29" t="str">
            <v>BSUP-3</v>
          </cell>
          <cell r="B29" t="str">
            <v>Ballscrew Upgrade - 48" &amp; 12" Ballscrews</v>
          </cell>
          <cell r="C29">
            <v>1671</v>
          </cell>
        </row>
        <row r="30">
          <cell r="A30" t="str">
            <v>BSUP-4</v>
          </cell>
          <cell r="B30" t="str">
            <v>Ballscrew Upgrade - 48" &amp; 16" Ballscrews</v>
          </cell>
          <cell r="C30">
            <v>1671</v>
          </cell>
        </row>
        <row r="31">
          <cell r="A31" t="str">
            <v>BSUP-5</v>
          </cell>
          <cell r="B31" t="str">
            <v>Ballscrew Upgrade - 54" &amp; 16" Ballscrews</v>
          </cell>
          <cell r="C31">
            <v>1671</v>
          </cell>
        </row>
        <row r="32">
          <cell r="A32" t="str">
            <v>BSUP-6</v>
          </cell>
          <cell r="B32" t="str">
            <v>Ballscrew Upgrade - 48" &amp; 19" Ballscrews, Sharp QMV 1</v>
          </cell>
          <cell r="C32">
            <v>1671</v>
          </cell>
        </row>
        <row r="33">
          <cell r="A33" t="str">
            <v>BSUP-7</v>
          </cell>
          <cell r="B33" t="str">
            <v>Ballscrew Upgrade - Bridgeport Series 2 &amp; Series 2 SP</v>
          </cell>
          <cell r="C33">
            <v>2549</v>
          </cell>
        </row>
        <row r="34">
          <cell r="A34" t="str">
            <v>BSUP-8</v>
          </cell>
          <cell r="B34" t="str">
            <v>Ballscrew Upgrade - Clausing Kondia FV-300</v>
          </cell>
          <cell r="C34">
            <v>2549</v>
          </cell>
        </row>
        <row r="35">
          <cell r="A35" t="str">
            <v>BSUP-DPMSX3</v>
          </cell>
          <cell r="B35" t="str">
            <v>Ballscrew Upgrade - DPMSX3</v>
          </cell>
          <cell r="C35">
            <v>1671</v>
          </cell>
        </row>
        <row r="36">
          <cell r="A36" t="str">
            <v>BSUP-DPMSX5</v>
          </cell>
          <cell r="B36" t="str">
            <v>Ballscrew Upgrade - DPMSX5</v>
          </cell>
          <cell r="C36">
            <v>1671</v>
          </cell>
        </row>
        <row r="37">
          <cell r="A37" t="str">
            <v>BSUP-K2</v>
          </cell>
          <cell r="B37" t="str">
            <v>Ballscrew Upgrade - K2</v>
          </cell>
          <cell r="C37">
            <v>1671</v>
          </cell>
        </row>
        <row r="38">
          <cell r="A38" t="str">
            <v>BSUP-K2SX</v>
          </cell>
          <cell r="B38" t="str">
            <v>Ballscrew Upgrade - K2SX</v>
          </cell>
          <cell r="C38">
            <v>1671</v>
          </cell>
        </row>
        <row r="39">
          <cell r="A39" t="str">
            <v>BSUP-K3</v>
          </cell>
          <cell r="B39" t="str">
            <v>Ballscrew Upgrade - K3</v>
          </cell>
          <cell r="C39">
            <v>1671</v>
          </cell>
        </row>
        <row r="40">
          <cell r="A40" t="str">
            <v>BSUP-K3SX</v>
          </cell>
          <cell r="B40" t="str">
            <v>Ballscrew Upgrade - K3SX</v>
          </cell>
          <cell r="C40">
            <v>1671</v>
          </cell>
        </row>
        <row r="41">
          <cell r="A41" t="str">
            <v>BSUP-K4</v>
          </cell>
          <cell r="B41" t="str">
            <v>Ballscrew Upgrade - K4</v>
          </cell>
          <cell r="C41">
            <v>1671</v>
          </cell>
        </row>
        <row r="42">
          <cell r="A42" t="str">
            <v>BSUP-K4SX</v>
          </cell>
          <cell r="B42" t="str">
            <v>Ballscrew Upgrade - K4SX</v>
          </cell>
          <cell r="C42">
            <v>1671</v>
          </cell>
        </row>
        <row r="43">
          <cell r="A43" t="str">
            <v>BSUP-XX (1-6)</v>
          </cell>
          <cell r="B43" t="str">
            <v>Replace ballscrews, X and Y ($250 discount if ordered with upgrade)</v>
          </cell>
          <cell r="C43">
            <v>1671</v>
          </cell>
        </row>
        <row r="44">
          <cell r="A44" t="str">
            <v>BSUP-XX (7/8)</v>
          </cell>
          <cell r="B44" t="str">
            <v>Replace ballscrews, X and Y ($250 discount if ordered with upgrade)</v>
          </cell>
          <cell r="C44">
            <v>1671</v>
          </cell>
        </row>
        <row r="45">
          <cell r="A45" t="str">
            <v>CART-FIX</v>
          </cell>
          <cell r="B45" t="str">
            <v>Fixture Cart</v>
          </cell>
          <cell r="C45">
            <v>495</v>
          </cell>
        </row>
        <row r="46">
          <cell r="A46" t="str">
            <v>CART-TOOL</v>
          </cell>
          <cell r="B46" t="str">
            <v>Tooling Cart, Preset Tool, Plate (Additional)</v>
          </cell>
          <cell r="C46">
            <v>895</v>
          </cell>
        </row>
        <row r="47">
          <cell r="A47" t="str">
            <v>CART-TOOL-2OP</v>
          </cell>
          <cell r="B47" t="str">
            <v>30 Taper Tooling Cart - 2OP</v>
          </cell>
          <cell r="C47">
            <v>595</v>
          </cell>
        </row>
        <row r="48">
          <cell r="A48" t="str">
            <v>CC-1440EX</v>
          </cell>
          <cell r="B48" t="str">
            <v>Collet closer - D1-4</v>
          </cell>
          <cell r="C48">
            <v>995</v>
          </cell>
        </row>
        <row r="49">
          <cell r="A49" t="str">
            <v>CC-1630HS-SX</v>
          </cell>
          <cell r="B49" t="str">
            <v>Collet closer - A2-4, 5C for 1630HSSX</v>
          </cell>
          <cell r="C49">
            <v>1645</v>
          </cell>
        </row>
        <row r="50">
          <cell r="A50" t="str">
            <v xml:space="preserve">CC-1630SX           </v>
          </cell>
          <cell r="B50" t="str">
            <v xml:space="preserve">Collet closer - 5C for 1630SX             </v>
          </cell>
          <cell r="C50">
            <v>995</v>
          </cell>
        </row>
        <row r="51">
          <cell r="A51" t="str">
            <v>CC-1845SX</v>
          </cell>
          <cell r="B51" t="str">
            <v xml:space="preserve">Collet closer - 5C for 1845SX </v>
          </cell>
          <cell r="C51">
            <v>1645</v>
          </cell>
        </row>
        <row r="52">
          <cell r="A52" t="str">
            <v xml:space="preserve">CHUCK-12/D8         </v>
          </cell>
          <cell r="B52" t="str">
            <v xml:space="preserve">Chuck - 12" D1-8 for 2460SX                </v>
          </cell>
          <cell r="C52">
            <v>1145</v>
          </cell>
        </row>
        <row r="53">
          <cell r="A53" t="str">
            <v xml:space="preserve">CHUCK-1845SX         </v>
          </cell>
          <cell r="B53" t="str">
            <v xml:space="preserve">Chuck - 8" D1-6 for 1845SX          </v>
          </cell>
          <cell r="C53">
            <v>945</v>
          </cell>
        </row>
        <row r="54">
          <cell r="A54" t="str">
            <v>CHUCK-6/A4</v>
          </cell>
          <cell r="B54" t="str">
            <v xml:space="preserve">Chuck - 6" A2-4 for 1630HSSX </v>
          </cell>
          <cell r="C54">
            <v>845</v>
          </cell>
        </row>
        <row r="55">
          <cell r="A55" t="str">
            <v>CHUCK-6/D4</v>
          </cell>
          <cell r="B55" t="str">
            <v>Chuck - 6" D1-4</v>
          </cell>
          <cell r="C55">
            <v>745</v>
          </cell>
        </row>
        <row r="56">
          <cell r="A56" t="str">
            <v xml:space="preserve">CHUCK-8/D6         </v>
          </cell>
          <cell r="B56" t="str">
            <v xml:space="preserve">Chuck - 8" D1-6 for 1630SX        </v>
          </cell>
          <cell r="C56">
            <v>945</v>
          </cell>
        </row>
        <row r="57">
          <cell r="A57" t="str">
            <v xml:space="preserve">CHUCK-12/D8         </v>
          </cell>
          <cell r="B57" t="str">
            <v>Chuck - 12" D1-8 for 2470SX</v>
          </cell>
          <cell r="C57">
            <v>1145</v>
          </cell>
        </row>
        <row r="58">
          <cell r="A58" t="str">
            <v>CLAMP-BALL-LOCK</v>
          </cell>
          <cell r="B58" t="str">
            <v>Fixture Clamping Devices – Set Of 4</v>
          </cell>
          <cell r="C58">
            <v>295</v>
          </cell>
        </row>
        <row r="59">
          <cell r="A59" t="str">
            <v>CLPMP-1440EX</v>
          </cell>
          <cell r="B59" t="str">
            <v>Coolant Pump</v>
          </cell>
          <cell r="C59">
            <v>745</v>
          </cell>
        </row>
        <row r="60">
          <cell r="A60" t="str">
            <v>CLPMP-1845SX</v>
          </cell>
          <cell r="B60" t="str">
            <v>Coolant Pump, for 1845SX</v>
          </cell>
          <cell r="C60">
            <v>745</v>
          </cell>
        </row>
        <row r="61">
          <cell r="A61" t="str">
            <v>CLPMP-2470SX</v>
          </cell>
          <cell r="B61" t="str">
            <v>Coolant Pump, for 2470SX</v>
          </cell>
          <cell r="C61">
            <v>745</v>
          </cell>
        </row>
        <row r="62">
          <cell r="A62" t="str">
            <v xml:space="preserve">CLPMP-DPMEX2 </v>
          </cell>
          <cell r="B62" t="str">
            <v>Coolant Pump, separate switch</v>
          </cell>
          <cell r="C62">
            <v>745</v>
          </cell>
        </row>
        <row r="63">
          <cell r="A63" t="str">
            <v>CLPMP-DPMSX</v>
          </cell>
          <cell r="B63" t="str">
            <v>Coolant Pump, bed mills, separate switch</v>
          </cell>
          <cell r="C63">
            <v>745</v>
          </cell>
        </row>
        <row r="64">
          <cell r="A64" t="str">
            <v xml:space="preserve">CLPMP-DPMSX          </v>
          </cell>
          <cell r="B64" t="str">
            <v xml:space="preserve">Coolant Pump, DPM SX2/SX3/SX5, separate switch               </v>
          </cell>
          <cell r="C64">
            <v>745</v>
          </cell>
        </row>
        <row r="65">
          <cell r="A65" t="str">
            <v>CLPMP-DPMSXAUX</v>
          </cell>
          <cell r="B65" t="str">
            <v>Coolant Pump, DPMSX, use with Aux Option</v>
          </cell>
          <cell r="C65">
            <v>745</v>
          </cell>
        </row>
        <row r="66">
          <cell r="A66" t="str">
            <v>CLPMP-FHM</v>
          </cell>
          <cell r="B66" t="str">
            <v>Coolant Pump- FHM7</v>
          </cell>
          <cell r="C66">
            <v>745</v>
          </cell>
        </row>
        <row r="67">
          <cell r="A67" t="str">
            <v>CLPMP-KEMX</v>
          </cell>
          <cell r="B67" t="str">
            <v>Coolant Pump, separate switch</v>
          </cell>
          <cell r="C67">
            <v>745</v>
          </cell>
        </row>
        <row r="68">
          <cell r="A68" t="str">
            <v>CLPMP-KSX</v>
          </cell>
          <cell r="B68" t="str">
            <v>Coolant Pump for KSX, separate switch</v>
          </cell>
          <cell r="C68">
            <v>745</v>
          </cell>
        </row>
        <row r="69">
          <cell r="A69" t="str">
            <v>CLPMP-KSXAUX</v>
          </cell>
          <cell r="B69" t="str">
            <v>Coolant Pump for K3SX-3 with Aux Option</v>
          </cell>
          <cell r="C69">
            <v>745</v>
          </cell>
        </row>
        <row r="70">
          <cell r="A70" t="str">
            <v>CLPMP-LATHE</v>
          </cell>
          <cell r="B70" t="str">
            <v>Coolant Pump, for 1630SX, 1630HSSX, 2460SX</v>
          </cell>
          <cell r="C70">
            <v>745</v>
          </cell>
        </row>
        <row r="71">
          <cell r="A71" t="str">
            <v>CONV-CAM</v>
          </cell>
          <cell r="B71" t="str">
            <v>CAM file out converter</v>
          </cell>
          <cell r="C71">
            <v>495</v>
          </cell>
        </row>
        <row r="72">
          <cell r="A72" t="str">
            <v>CONV-CAM-ADD</v>
          </cell>
          <cell r="B72" t="str">
            <v>CAM file out converter, Mills Only, Additional seat</v>
          </cell>
          <cell r="C72">
            <v>295</v>
          </cell>
        </row>
        <row r="73">
          <cell r="A73" t="str">
            <v>CONV-CAML</v>
          </cell>
          <cell r="B73" t="str">
            <v>CAM File Out Converter, Lathes</v>
          </cell>
          <cell r="C73">
            <v>495</v>
          </cell>
        </row>
        <row r="74">
          <cell r="A74" t="str">
            <v>CONV-CAML-ADD</v>
          </cell>
          <cell r="B74" t="str">
            <v>CAM File Out Converter, Lathes, Additional Seat</v>
          </cell>
          <cell r="C74">
            <v>295</v>
          </cell>
        </row>
        <row r="75">
          <cell r="A75" t="str">
            <v>CONV-DXF</v>
          </cell>
          <cell r="B75" t="str">
            <v>Converter, DXF file</v>
          </cell>
          <cell r="C75">
            <v>845</v>
          </cell>
        </row>
        <row r="76">
          <cell r="A76" t="str">
            <v>CONV-DXF ADD</v>
          </cell>
          <cell r="B76" t="str">
            <v>Converter, DXF file for Mills, Additional seat</v>
          </cell>
          <cell r="C76">
            <v>545</v>
          </cell>
        </row>
        <row r="77">
          <cell r="A77" t="str">
            <v>CONV-DXF-ADD</v>
          </cell>
          <cell r="B77" t="str">
            <v>DXF File Converter, Additional Seat</v>
          </cell>
          <cell r="C77">
            <v>545</v>
          </cell>
        </row>
        <row r="78">
          <cell r="A78" t="str">
            <v>CONV-DXFL</v>
          </cell>
          <cell r="B78" t="str">
            <v xml:space="preserve">DXF File Converter for Lathes </v>
          </cell>
          <cell r="C78">
            <v>845</v>
          </cell>
        </row>
        <row r="79">
          <cell r="A79" t="str">
            <v>CONV-DXFL-ADD</v>
          </cell>
          <cell r="B79" t="str">
            <v xml:space="preserve">DXF File Converter for Lathes, Additional Seat </v>
          </cell>
          <cell r="C79">
            <v>545</v>
          </cell>
        </row>
        <row r="80">
          <cell r="A80" t="str">
            <v>CONV-PARA/DXF-M</v>
          </cell>
          <cell r="B80" t="str">
            <v>Converter, Parasolid &amp; DXF files</v>
          </cell>
          <cell r="C80">
            <v>1295</v>
          </cell>
        </row>
        <row r="81">
          <cell r="A81" t="str">
            <v>CONV-PARA/DXF-M ADD</v>
          </cell>
          <cell r="B81" t="str">
            <v>Converter, Parasolid &amp; DXF files, Additional seat</v>
          </cell>
          <cell r="C81">
            <v>995</v>
          </cell>
        </row>
        <row r="82">
          <cell r="A82" t="str">
            <v>CONV-PARA-M</v>
          </cell>
          <cell r="B82" t="str">
            <v>Converter, Parasolid file</v>
          </cell>
          <cell r="C82">
            <v>995</v>
          </cell>
        </row>
        <row r="83">
          <cell r="A83" t="str">
            <v>CONV-PARA-M ADD</v>
          </cell>
          <cell r="B83" t="str">
            <v>Converter, Parasolid file, Additional seat</v>
          </cell>
          <cell r="C83">
            <v>695</v>
          </cell>
        </row>
        <row r="84">
          <cell r="A84" t="str">
            <v>COOLER-2470</v>
          </cell>
          <cell r="B84" t="str">
            <v>Oil Cooler - Headstock - 2470SX</v>
          </cell>
          <cell r="C84">
            <v>1750</v>
          </cell>
        </row>
        <row r="85">
          <cell r="A85" t="str">
            <v>CPAN-K3</v>
          </cell>
          <cell r="B85" t="str">
            <v>Chip Pan for K3, all models</v>
          </cell>
          <cell r="C85">
            <v>445</v>
          </cell>
        </row>
        <row r="86">
          <cell r="A86" t="str">
            <v>CTRAY-2</v>
          </cell>
          <cell r="B86" t="str">
            <v>Chip Tray and Splash Shield for DPMEX2</v>
          </cell>
          <cell r="C86">
            <v>745</v>
          </cell>
        </row>
        <row r="87">
          <cell r="A87" t="str">
            <v>CTRAY-3</v>
          </cell>
          <cell r="B87" t="str">
            <v>Chip Tray and Splash Shield for DPMSX3P</v>
          </cell>
          <cell r="C87">
            <v>745</v>
          </cell>
        </row>
        <row r="88">
          <cell r="A88" t="str">
            <v>CTRAY-5</v>
          </cell>
          <cell r="B88" t="str">
            <v>Chip Tray and Splash Shield for DPMSX5P</v>
          </cell>
          <cell r="C88">
            <v>745</v>
          </cell>
        </row>
        <row r="89">
          <cell r="A89" t="str">
            <v>CTRAY-8</v>
          </cell>
          <cell r="B89" t="str">
            <v>Chip Tray and Splash Shield for DPMSX2P</v>
          </cell>
          <cell r="C89">
            <v>745</v>
          </cell>
        </row>
        <row r="90">
          <cell r="A90" t="str">
            <v>CTRAY-9</v>
          </cell>
          <cell r="B90" t="str">
            <v>Chip Tray and Splash Shield for FHM7</v>
          </cell>
          <cell r="C90">
            <v>945</v>
          </cell>
        </row>
        <row r="91">
          <cell r="A91" t="str">
            <v>DIAL FACE 7A</v>
          </cell>
          <cell r="B91" t="str">
            <v xml:space="preserve">Dial Face - 7A (2-pcs)                         </v>
          </cell>
          <cell r="C91">
            <v>22</v>
          </cell>
        </row>
        <row r="92">
          <cell r="A92" t="str">
            <v>DIAL FACE 7ACF</v>
          </cell>
          <cell r="B92" t="str">
            <v xml:space="preserve">Dial Face - 7ACF (2-pcs)                       </v>
          </cell>
          <cell r="C92">
            <v>22</v>
          </cell>
        </row>
        <row r="93">
          <cell r="A93" t="str">
            <v>DIAL FACE 7S</v>
          </cell>
          <cell r="B93" t="str">
            <v xml:space="preserve">Dial Face - 7S (2-pcs)                         </v>
          </cell>
          <cell r="C93">
            <v>22</v>
          </cell>
        </row>
        <row r="94">
          <cell r="A94" t="str">
            <v>DOOR1440P (22872)</v>
          </cell>
          <cell r="B94" t="str">
            <v xml:space="preserve">Door and interlock retrofit kit for 1440P - LX2 and L2 </v>
          </cell>
        </row>
        <row r="95">
          <cell r="A95" t="str">
            <v>DOOR1745P (22873)</v>
          </cell>
          <cell r="B95" t="str">
            <v xml:space="preserve">Door and interlock retrofit kit for 1745P - LX2 and L2 </v>
          </cell>
        </row>
        <row r="96">
          <cell r="A96" t="str">
            <v>DPM5TODPMSX5</v>
          </cell>
          <cell r="B96" t="str">
            <v>Upgrade DPM5/AGE3 to DPMSX5</v>
          </cell>
          <cell r="C96">
            <v>9995</v>
          </cell>
        </row>
        <row r="97">
          <cell r="A97" t="str">
            <v>DPMAGE3TODPMSX3</v>
          </cell>
          <cell r="B97" t="str">
            <v>Upgrade DPM from AGE3 to SMX3</v>
          </cell>
          <cell r="C97">
            <v>8995</v>
          </cell>
        </row>
        <row r="98">
          <cell r="A98" t="str">
            <v>DPME2TODPMSX2</v>
          </cell>
          <cell r="B98" t="str">
            <v>Upgrade DPME2 from EDGE3 CNC to SMX CNC</v>
          </cell>
          <cell r="C98">
            <v>7995</v>
          </cell>
        </row>
        <row r="99">
          <cell r="A99" t="str">
            <v>DPMMX3TODPMSX3</v>
          </cell>
          <cell r="B99" t="str">
            <v>Upgrade DPM from MX3 to SMX3</v>
          </cell>
          <cell r="C99">
            <v>9495</v>
          </cell>
        </row>
        <row r="100">
          <cell r="A100" t="str">
            <v>DPMS3TODPMSX3</v>
          </cell>
          <cell r="B100" t="str">
            <v>Upgrade DPMS3 to DPMSX3</v>
          </cell>
          <cell r="C100">
            <v>6995</v>
          </cell>
        </row>
        <row r="101">
          <cell r="A101" t="str">
            <v>DPMS5TODPMSX5</v>
          </cell>
          <cell r="B101" t="str">
            <v>Upgrade DPMS5 to DPMSX5</v>
          </cell>
          <cell r="C101">
            <v>6995</v>
          </cell>
        </row>
        <row r="102">
          <cell r="A102" t="str">
            <v>EDGETOEMX</v>
          </cell>
          <cell r="B102" t="str">
            <v>Upgrade retrofit EDGE to EMX</v>
          </cell>
          <cell r="C102">
            <v>4995</v>
          </cell>
        </row>
        <row r="103">
          <cell r="A103" t="str">
            <v>EDGETOPTSMX2</v>
          </cell>
          <cell r="B103" t="str">
            <v>Upgrade retrofit Edge to SMX2</v>
          </cell>
          <cell r="C103">
            <v>6995</v>
          </cell>
        </row>
        <row r="104">
          <cell r="A104" t="str">
            <v>EDGETOPTSMX3</v>
          </cell>
          <cell r="B104" t="str">
            <v>Upgrade retrofit Edge to SMX3</v>
          </cell>
          <cell r="C104">
            <v>11495</v>
          </cell>
        </row>
        <row r="105">
          <cell r="A105" t="str">
            <v>EHW-DPMSX2</v>
          </cell>
          <cell r="B105" t="str">
            <v>TRAKing / Electronic Handwheels DPMSX2P</v>
          </cell>
          <cell r="C105">
            <v>1445</v>
          </cell>
        </row>
        <row r="106">
          <cell r="A106" t="str">
            <v>EHW-DPMSX3</v>
          </cell>
          <cell r="B106" t="str">
            <v>TRAKing/Electronic Handwheels DPM, DPMS3, Sport B3</v>
          </cell>
          <cell r="C106">
            <v>1445</v>
          </cell>
        </row>
        <row r="107">
          <cell r="A107" t="str">
            <v>EHW-DPMSX3</v>
          </cell>
          <cell r="B107" t="str">
            <v>TRAKing / Electronic Handwheels DPMSX3P</v>
          </cell>
          <cell r="C107">
            <v>1445</v>
          </cell>
        </row>
        <row r="108">
          <cell r="A108" t="str">
            <v>EHW-DPMSX5</v>
          </cell>
          <cell r="B108" t="str">
            <v>TRAKing/Electronic Handwheel DPMS5</v>
          </cell>
          <cell r="C108">
            <v>1445</v>
          </cell>
        </row>
        <row r="109">
          <cell r="A109" t="str">
            <v>EHW-KSX</v>
          </cell>
          <cell r="B109" t="str">
            <v>TRAKing / Electronic Handwheels, Knee mill</v>
          </cell>
          <cell r="C109">
            <v>1445</v>
          </cell>
        </row>
        <row r="110">
          <cell r="A110" t="str">
            <v>EMXTOPTSMX2</v>
          </cell>
          <cell r="B110" t="str">
            <v>Upgrade retrofit EMX to SMX2</v>
          </cell>
          <cell r="C110">
            <v>6995</v>
          </cell>
        </row>
        <row r="111">
          <cell r="A111" t="str">
            <v>EMXTOPTSMX3</v>
          </cell>
          <cell r="B111" t="str">
            <v>Upgrade retrofit EMX to SMX3</v>
          </cell>
          <cell r="C111">
            <v>11495</v>
          </cell>
        </row>
        <row r="112">
          <cell r="A112" t="str">
            <v>FIX-PLATE-2OPM10</v>
          </cell>
          <cell r="B112" t="str">
            <v>Fixture Plate, 18" x 15" – 2OP Mill (Fixture Plate with Liners)</v>
          </cell>
          <cell r="C112">
            <v>185</v>
          </cell>
        </row>
        <row r="113">
          <cell r="A113" t="str">
            <v>FIX-PLATE-2OPM11</v>
          </cell>
          <cell r="B113" t="str">
            <v>Fixture plate</v>
          </cell>
          <cell r="C113">
            <v>185</v>
          </cell>
        </row>
        <row r="114">
          <cell r="A114" t="str">
            <v>FIX-PLATE-LG</v>
          </cell>
          <cell r="B114" t="str">
            <v>Fixture Plate – Large      16" x 32"</v>
          </cell>
          <cell r="C114">
            <v>375</v>
          </cell>
        </row>
        <row r="115">
          <cell r="A115" t="str">
            <v>FIX-PLATE-M</v>
          </cell>
          <cell r="B115" t="str">
            <v>Fixture Plate – Medium   16" x 24"</v>
          </cell>
          <cell r="C115">
            <v>275</v>
          </cell>
        </row>
        <row r="116">
          <cell r="A116" t="str">
            <v>FIX-PLATE-SM</v>
          </cell>
          <cell r="B116" t="str">
            <v>Fixture Plate – Small      16" x 15.5"</v>
          </cell>
          <cell r="C116">
            <v>175</v>
          </cell>
        </row>
        <row r="117">
          <cell r="A117" t="str">
            <v>FIXTURE-VISE</v>
          </cell>
          <cell r="B117" t="str">
            <v>Fixture Plate/Fence/Stop For Kurt Vise</v>
          </cell>
          <cell r="C117">
            <v>395</v>
          </cell>
        </row>
        <row r="118">
          <cell r="A118" t="str">
            <v>FIX-VISE-2OPM10</v>
          </cell>
          <cell r="B118" t="str">
            <v>Vise Fixture Plate – 2OP Mill (Fixture Plate with Liners, Fence, and Vise Stop Assy)</v>
          </cell>
          <cell r="C118">
            <v>395</v>
          </cell>
        </row>
        <row r="119">
          <cell r="A119" t="str">
            <v>FIX-VISE-2OPM11</v>
          </cell>
          <cell r="B119" t="str">
            <v>Vise fixture plate</v>
          </cell>
          <cell r="C119">
            <v>395</v>
          </cell>
        </row>
        <row r="120">
          <cell r="A120" t="str">
            <v>FP-1440EX</v>
          </cell>
          <cell r="B120" t="str">
            <v>Face Plate</v>
          </cell>
          <cell r="C120">
            <v>445</v>
          </cell>
        </row>
        <row r="121">
          <cell r="A121" t="str">
            <v>FP-1630SX</v>
          </cell>
          <cell r="B121" t="str">
            <v>Face Plate - 300mm slotted, for 1630SX</v>
          </cell>
          <cell r="C121">
            <v>445</v>
          </cell>
        </row>
        <row r="122">
          <cell r="A122" t="str">
            <v>FP-1845SX</v>
          </cell>
          <cell r="B122" t="str">
            <v>Face Plate - 300mm slotted, for 1845SX</v>
          </cell>
          <cell r="C122">
            <v>445</v>
          </cell>
        </row>
        <row r="123">
          <cell r="A123" t="str">
            <v>FP-2460SX</v>
          </cell>
          <cell r="B123" t="str">
            <v>Face Plate - 24" slotted, for 2460SX</v>
          </cell>
          <cell r="C123">
            <v>545</v>
          </cell>
        </row>
        <row r="124">
          <cell r="A124" t="str">
            <v>FP-2470SX</v>
          </cell>
          <cell r="B124" t="str">
            <v>Face Plate - 24" slotted, for 2470SX</v>
          </cell>
          <cell r="C124">
            <v>545</v>
          </cell>
        </row>
        <row r="125">
          <cell r="A125" t="str">
            <v>FR-1440EX</v>
          </cell>
          <cell r="B125" t="str">
            <v>Follow Rest</v>
          </cell>
          <cell r="C125">
            <v>445</v>
          </cell>
        </row>
        <row r="126">
          <cell r="A126" t="str">
            <v xml:space="preserve">FR-1630SX         </v>
          </cell>
          <cell r="B126" t="str">
            <v xml:space="preserve">Follow rest - 1630SX (not 1630HSSX)                   </v>
          </cell>
          <cell r="C126">
            <v>445</v>
          </cell>
        </row>
        <row r="127">
          <cell r="A127" t="str">
            <v xml:space="preserve">FR-1845SX           </v>
          </cell>
          <cell r="B127" t="str">
            <v xml:space="preserve">Follow rest - 1845SX                      </v>
          </cell>
          <cell r="C127">
            <v>545</v>
          </cell>
        </row>
        <row r="128">
          <cell r="A128" t="str">
            <v>FR-2460SX</v>
          </cell>
          <cell r="B128" t="str">
            <v>Follow rest - 2460SX</v>
          </cell>
          <cell r="C128">
            <v>845</v>
          </cell>
        </row>
        <row r="129">
          <cell r="A129" t="str">
            <v>FR-2470SX</v>
          </cell>
          <cell r="B129" t="str">
            <v>Follow Rest - 2470SX</v>
          </cell>
          <cell r="C129">
            <v>845</v>
          </cell>
        </row>
        <row r="130">
          <cell r="A130" t="str">
            <v>GRIPPERS-BT40</v>
          </cell>
          <cell r="B130" t="str">
            <v>Grippers for BT40 Tooling</v>
          </cell>
          <cell r="C130">
            <v>325</v>
          </cell>
        </row>
        <row r="131">
          <cell r="A131" t="str">
            <v>GSO-DPMSX2</v>
          </cell>
          <cell r="B131" t="str">
            <v>Glass Scale Option - X and Y Axes, DPMSX2P</v>
          </cell>
          <cell r="C131">
            <v>1595</v>
          </cell>
        </row>
        <row r="132">
          <cell r="A132" t="str">
            <v>GSO-DPMSX3</v>
          </cell>
          <cell r="B132" t="str">
            <v>Glass Scale Option, Bed Mills, X and Y Axes</v>
          </cell>
          <cell r="C132">
            <v>1595</v>
          </cell>
        </row>
        <row r="133">
          <cell r="A133" t="str">
            <v>GSO-DPMSX3</v>
          </cell>
          <cell r="B133" t="str">
            <v>Glass Scale Option - X and Y Axes, DPMSX3P</v>
          </cell>
          <cell r="C133">
            <v>1595</v>
          </cell>
        </row>
        <row r="134">
          <cell r="A134" t="str">
            <v>GSO-DPMSX5</v>
          </cell>
          <cell r="B134" t="str">
            <v xml:space="preserve">Glass Scale Option - X and Y Axes, DPMSX5P              </v>
          </cell>
          <cell r="C134">
            <v>1595</v>
          </cell>
        </row>
        <row r="135">
          <cell r="A135" t="str">
            <v>GSO-FHM7</v>
          </cell>
          <cell r="B135" t="str">
            <v>Glass Scale Option - X and Y Axes, FHM7</v>
          </cell>
          <cell r="C135">
            <v>1750</v>
          </cell>
        </row>
        <row r="136">
          <cell r="A136" t="str">
            <v>GSO-K2SX</v>
          </cell>
          <cell r="B136" t="str">
            <v>Glass Scale Option, K2S and K2S-3, X and Y Axes</v>
          </cell>
          <cell r="C136">
            <v>1595</v>
          </cell>
        </row>
        <row r="137">
          <cell r="A137" t="str">
            <v>GSO-K3SX</v>
          </cell>
          <cell r="B137" t="str">
            <v>Glass Scale Option - K3SX and K3SX-3, X and Y Axes</v>
          </cell>
          <cell r="C137">
            <v>1595</v>
          </cell>
        </row>
        <row r="138">
          <cell r="A138" t="str">
            <v>GSO-K4SX</v>
          </cell>
          <cell r="B138" t="str">
            <v>Glass Scale Option, K4S and K4S-3, X and Y Axes</v>
          </cell>
          <cell r="C138">
            <v>1595</v>
          </cell>
        </row>
        <row r="139">
          <cell r="A139" t="str">
            <v>GSO-XX</v>
          </cell>
          <cell r="B139" t="str">
            <v xml:space="preserve">Glass Scale Option, X and Y Axes </v>
          </cell>
          <cell r="C139">
            <v>1595</v>
          </cell>
        </row>
        <row r="140">
          <cell r="A140" t="str">
            <v>GUIDE-ASSY</v>
          </cell>
          <cell r="B140" t="str">
            <v>Ball Lock Locating Guide Assy</v>
          </cell>
          <cell r="C140">
            <v>795</v>
          </cell>
        </row>
        <row r="141">
          <cell r="A141" t="str">
            <v>INDEXER-READY</v>
          </cell>
          <cell r="B141" t="str">
            <v>*Indexer Ready Kit (fixture plate, set of 4 ball locks, mounting hardware)</v>
          </cell>
          <cell r="C141">
            <v>895</v>
          </cell>
        </row>
        <row r="142">
          <cell r="A142" t="str">
            <v>INST DOOR</v>
          </cell>
          <cell r="B142" t="str">
            <v>Installation of DOOR kit, includes first two travel units</v>
          </cell>
        </row>
        <row r="143">
          <cell r="A143" t="str">
            <v>INST-IO</v>
          </cell>
          <cell r="B143" t="str">
            <v>Field Installation of Dorian Indexer (add travel)</v>
          </cell>
          <cell r="C143">
            <v>1500</v>
          </cell>
        </row>
        <row r="144">
          <cell r="A144" t="str">
            <v>INST-IO4T</v>
          </cell>
          <cell r="B144" t="str">
            <v>Field Installation of Star Indexer (add travel)</v>
          </cell>
          <cell r="C144">
            <v>500</v>
          </cell>
        </row>
        <row r="145">
          <cell r="A145" t="str">
            <v>INSTL-2TO3UP</v>
          </cell>
          <cell r="B145" t="str">
            <v>Installation knee mill upgrade from 2 to 3 axis</v>
          </cell>
          <cell r="C145">
            <v>600</v>
          </cell>
        </row>
        <row r="146">
          <cell r="A146" t="str">
            <v>INSTL-2TO3UP-OST</v>
          </cell>
          <cell r="B146" t="str">
            <v>Installation 2 to 3 axis - out of service territory</v>
          </cell>
          <cell r="C146">
            <v>825</v>
          </cell>
        </row>
        <row r="147">
          <cell r="A147" t="str">
            <v>INSTL-4TH-AXIS</v>
          </cell>
          <cell r="B147" t="str">
            <v>Installation of TRAK LPM 4th Axis</v>
          </cell>
          <cell r="C147">
            <v>1100</v>
          </cell>
        </row>
        <row r="148">
          <cell r="A148" t="str">
            <v>INSTL-4TH-AXIS-OST</v>
          </cell>
          <cell r="B148" t="str">
            <v>Installation of TRAK LPM 4th Axis - out of service territory</v>
          </cell>
          <cell r="C148">
            <v>1250</v>
          </cell>
        </row>
        <row r="149">
          <cell r="A149" t="str">
            <v>INSTL-BEDUP</v>
          </cell>
          <cell r="B149" t="str">
            <v>Installation of bed mill upgrade</v>
          </cell>
          <cell r="C149">
            <v>600</v>
          </cell>
        </row>
        <row r="150">
          <cell r="A150" t="str">
            <v>INSTL-BEDUP-OST</v>
          </cell>
          <cell r="B150" t="str">
            <v>Installation of bed mill upgrade - out of service territory</v>
          </cell>
          <cell r="C150">
            <v>825</v>
          </cell>
        </row>
        <row r="151">
          <cell r="A151" t="str">
            <v>INSTL-EMX</v>
          </cell>
          <cell r="B151" t="str">
            <v xml:space="preserve">Installation and training, PT EMX </v>
          </cell>
          <cell r="C151">
            <v>550</v>
          </cell>
        </row>
        <row r="152">
          <cell r="A152" t="str">
            <v>INSTL-EMX-OST</v>
          </cell>
          <cell r="B152" t="str">
            <v xml:space="preserve">Installation and training, PT EMX - out of service territory </v>
          </cell>
          <cell r="C152">
            <v>775</v>
          </cell>
        </row>
        <row r="153">
          <cell r="A153" t="str">
            <v>INSTL-HI</v>
          </cell>
          <cell r="B153" t="str">
            <v>Field Install of Hardinge Indexer (Add Travel)</v>
          </cell>
          <cell r="C153">
            <v>300</v>
          </cell>
        </row>
        <row r="154">
          <cell r="A154" t="str">
            <v>INSTL-SMX2</v>
          </cell>
          <cell r="B154" t="str">
            <v xml:space="preserve">Installation - PTSMX2 </v>
          </cell>
          <cell r="C154">
            <v>875</v>
          </cell>
        </row>
        <row r="155">
          <cell r="A155" t="str">
            <v>INSTL-SMX2-OST</v>
          </cell>
          <cell r="B155" t="str">
            <v>Installation - PTSMX2 out of service territory</v>
          </cell>
          <cell r="C155">
            <v>1150</v>
          </cell>
        </row>
        <row r="156">
          <cell r="A156" t="str">
            <v>INSTL-SMX3</v>
          </cell>
          <cell r="B156" t="str">
            <v xml:space="preserve">Installation - PTSMX3 </v>
          </cell>
          <cell r="C156">
            <v>1050</v>
          </cell>
        </row>
        <row r="157">
          <cell r="A157" t="str">
            <v>INSTL-SMX3-OST</v>
          </cell>
          <cell r="B157" t="str">
            <v>Installation - PTSMX3 out of service territory</v>
          </cell>
          <cell r="C157">
            <v>1350</v>
          </cell>
        </row>
        <row r="158">
          <cell r="A158" t="str">
            <v>INSTL-UPGRADE</v>
          </cell>
          <cell r="B158" t="str">
            <v>Installation SMX or EMX CNC upgrade</v>
          </cell>
          <cell r="C158">
            <v>355</v>
          </cell>
        </row>
        <row r="159">
          <cell r="A159" t="str">
            <v>INSTL-UPGRADE-OST</v>
          </cell>
          <cell r="B159" t="str">
            <v>Installation SMX or EMX CNC upgrade - out of svc territory</v>
          </cell>
          <cell r="C159">
            <v>600</v>
          </cell>
        </row>
        <row r="160">
          <cell r="A160" t="str">
            <v>INST-X &amp; Y</v>
          </cell>
          <cell r="B160" t="str">
            <v>Installation of X &amp; Y ball screws</v>
          </cell>
          <cell r="C160">
            <v>350</v>
          </cell>
        </row>
        <row r="161">
          <cell r="A161" t="str">
            <v>INTERLOCK-1840</v>
          </cell>
          <cell r="B161" t="str">
            <v>Interlock switch only kit for 1840 without Indexer</v>
          </cell>
        </row>
        <row r="162">
          <cell r="A162" t="str">
            <v>INTERLOCK-1840I</v>
          </cell>
          <cell r="B162" t="str">
            <v>Interlock switch only kit for 1840 with Indexer</v>
          </cell>
        </row>
        <row r="163">
          <cell r="A163" t="str">
            <v>INTERLOCK-P (23365)</v>
          </cell>
          <cell r="B163" t="str">
            <v xml:space="preserve">Interlock switch only kit for 1745P and 1440P </v>
          </cell>
        </row>
        <row r="164">
          <cell r="A164" t="str">
            <v>IO-1630SX-20</v>
          </cell>
          <cell r="B164" t="str">
            <v>Indexer Option, 1630SX and 1630HSSX, Dorian ¾"</v>
          </cell>
          <cell r="C164">
            <v>8995</v>
          </cell>
        </row>
        <row r="165">
          <cell r="A165" t="str">
            <v>IO-1845SX-20</v>
          </cell>
          <cell r="B165" t="str">
            <v>Indexer Option, 1845SX, Dorian ¾"</v>
          </cell>
          <cell r="C165">
            <v>8995</v>
          </cell>
        </row>
        <row r="166">
          <cell r="A166" t="str">
            <v>IO-1845SX-25</v>
          </cell>
          <cell r="B166" t="str">
            <v>Indexer Option, 1845SX, Dorian 1"</v>
          </cell>
          <cell r="C166">
            <v>9995</v>
          </cell>
        </row>
        <row r="167">
          <cell r="A167" t="str">
            <v>IO-2460SX-25</v>
          </cell>
          <cell r="B167" t="str">
            <v>Indexer Option, 2460SX, Dorian 1"</v>
          </cell>
          <cell r="C167">
            <v>9995</v>
          </cell>
        </row>
        <row r="168">
          <cell r="A168" t="str">
            <v>IO-2470SX-25</v>
          </cell>
          <cell r="B168" t="str">
            <v>Indexer Option, 2470SX, Dorian 1"</v>
          </cell>
          <cell r="C168">
            <v>9995</v>
          </cell>
        </row>
        <row r="169">
          <cell r="A169" t="str">
            <v>IO4T-1630SX-20</v>
          </cell>
          <cell r="B169" t="str">
            <v>Indexer Option, 1630SX and 1630HSSX, Star, ¾"</v>
          </cell>
          <cell r="C169">
            <v>3395</v>
          </cell>
        </row>
        <row r="170">
          <cell r="A170" t="str">
            <v>IO4T-1845SX-20</v>
          </cell>
          <cell r="B170" t="str">
            <v>Indexer Option, 1845SX, Star, ¾"</v>
          </cell>
          <cell r="C170">
            <v>3395</v>
          </cell>
        </row>
        <row r="171">
          <cell r="A171" t="str">
            <v>IO4T-1845SX-25</v>
          </cell>
          <cell r="B171" t="str">
            <v>Indexer Option, 1845SX, Star, 1"</v>
          </cell>
          <cell r="C171">
            <v>3695</v>
          </cell>
        </row>
        <row r="172">
          <cell r="A172" t="str">
            <v>IO4T-2460SX-25</v>
          </cell>
          <cell r="B172" t="str">
            <v>Indexer Option, 2460SX, Star, 1"</v>
          </cell>
          <cell r="C172">
            <v>3695</v>
          </cell>
        </row>
        <row r="173">
          <cell r="A173" t="str">
            <v>IO4T-2470SX-25</v>
          </cell>
          <cell r="B173" t="str">
            <v>Indexer Option, 2470SX, Star, 1"</v>
          </cell>
          <cell r="C173">
            <v>3695</v>
          </cell>
        </row>
        <row r="174">
          <cell r="A174" t="str">
            <v>LAMP 1440EX</v>
          </cell>
          <cell r="B174" t="str">
            <v>Work Lamp</v>
          </cell>
          <cell r="C174">
            <v>345</v>
          </cell>
        </row>
        <row r="175">
          <cell r="A175" t="str">
            <v>LAMP-1440/1745</v>
          </cell>
          <cell r="B175" t="str">
            <v>Work Lamp Kit, Retro, LX2 and L2 Lathes</v>
          </cell>
        </row>
        <row r="176">
          <cell r="A176" t="str">
            <v>LAMP-1845SX</v>
          </cell>
          <cell r="B176" t="str">
            <v>Work Lamp, 1845SX</v>
          </cell>
          <cell r="C176">
            <v>345</v>
          </cell>
        </row>
        <row r="177">
          <cell r="A177" t="str">
            <v>LAMP-2470SX</v>
          </cell>
          <cell r="B177" t="str">
            <v>Work Lamp, 2470SX Lathe</v>
          </cell>
          <cell r="C177">
            <v>345</v>
          </cell>
        </row>
        <row r="178">
          <cell r="A178" t="str">
            <v>LAMP-DPMEX2</v>
          </cell>
          <cell r="B178" t="str">
            <v>Work Lamp, DPMEX2</v>
          </cell>
          <cell r="C178">
            <v>345</v>
          </cell>
        </row>
        <row r="179">
          <cell r="A179" t="str">
            <v>LAMP-DPMSX</v>
          </cell>
          <cell r="B179" t="str">
            <v>Work Lamp, FHM7</v>
          </cell>
          <cell r="C179">
            <v>345</v>
          </cell>
        </row>
        <row r="180">
          <cell r="A180" t="str">
            <v>LAMP-K</v>
          </cell>
          <cell r="B180" t="str">
            <v>Work Lamp, all models</v>
          </cell>
          <cell r="C180">
            <v>345</v>
          </cell>
        </row>
        <row r="181">
          <cell r="A181" t="str">
            <v>LAMP-KSX</v>
          </cell>
          <cell r="B181" t="str">
            <v>Work Lamp, all models</v>
          </cell>
          <cell r="C181">
            <v>345</v>
          </cell>
        </row>
        <row r="182">
          <cell r="A182" t="str">
            <v>LAMP-LATHE</v>
          </cell>
          <cell r="B182" t="str">
            <v>Work Lamp, 1630SX, 1630HSSX &amp; 2460SX Lathe</v>
          </cell>
          <cell r="C182">
            <v>345</v>
          </cell>
        </row>
        <row r="183">
          <cell r="A183" t="str">
            <v>LDCEL</v>
          </cell>
          <cell r="B183" t="str">
            <v xml:space="preserve">Load Cell - For M5, includes hardware          </v>
          </cell>
          <cell r="C183">
            <v>16</v>
          </cell>
        </row>
        <row r="184">
          <cell r="A184" t="str">
            <v>LINER-PRIMARY</v>
          </cell>
          <cell r="B184" t="str">
            <v>Ball Lock Liners – Primary – Set Of 8</v>
          </cell>
          <cell r="C184">
            <v>160</v>
          </cell>
        </row>
        <row r="185">
          <cell r="A185" t="str">
            <v>LINER-SECONDARY</v>
          </cell>
          <cell r="B185" t="str">
            <v>Ball Lock Liners – Secondary – Set Of 8</v>
          </cell>
          <cell r="C185">
            <v>160</v>
          </cell>
        </row>
        <row r="186">
          <cell r="A186" t="str">
            <v>LSO2</v>
          </cell>
          <cell r="B186" t="str">
            <v>Limit Switch Option, X-Y, SMX CNC</v>
          </cell>
          <cell r="C186">
            <v>595</v>
          </cell>
        </row>
        <row r="187">
          <cell r="A187" t="str">
            <v>LSO2-DPMSX2</v>
          </cell>
          <cell r="B187" t="str">
            <v>Limit Switch Option - X, Y and Z Axes, DPMSX2P</v>
          </cell>
          <cell r="C187">
            <v>595</v>
          </cell>
        </row>
        <row r="188">
          <cell r="A188" t="str">
            <v>LSO2-DPMSX3</v>
          </cell>
          <cell r="B188" t="str">
            <v>Limit Switch Option, X, Y and Z Axes, Bed Mills</v>
          </cell>
          <cell r="C188">
            <v>595</v>
          </cell>
        </row>
        <row r="189">
          <cell r="A189" t="str">
            <v>LSO2-DPMSX3</v>
          </cell>
          <cell r="B189" t="str">
            <v>Limit Switch Option - X, Y and Z Axes, DPMSX3P</v>
          </cell>
          <cell r="C189">
            <v>595</v>
          </cell>
        </row>
        <row r="190">
          <cell r="A190" t="str">
            <v>LSO2-DPMSX5</v>
          </cell>
          <cell r="B190" t="str">
            <v>Limit Switch Option - X, Y and Z Axes, DPMSX5P</v>
          </cell>
          <cell r="C190">
            <v>595</v>
          </cell>
        </row>
        <row r="191">
          <cell r="A191" t="str">
            <v>LSO2-XX</v>
          </cell>
          <cell r="B191" t="str">
            <v>Limit Switches, X and Y, knee mills and retrofit, specify machine kit</v>
          </cell>
          <cell r="C191">
            <v>595</v>
          </cell>
        </row>
        <row r="192">
          <cell r="A192" t="str">
            <v>M2TOEMX</v>
          </cell>
          <cell r="B192" t="str">
            <v>Upgrade retrofit M2 to EMX</v>
          </cell>
          <cell r="C192">
            <v>5495</v>
          </cell>
        </row>
        <row r="193">
          <cell r="A193" t="str">
            <v>M2TOPTSMX2</v>
          </cell>
          <cell r="B193" t="str">
            <v>Upgrade retrofit M2 to SMX2</v>
          </cell>
          <cell r="C193">
            <v>7495</v>
          </cell>
        </row>
        <row r="194">
          <cell r="A194" t="str">
            <v>M2TOPTSMX3</v>
          </cell>
          <cell r="B194" t="str">
            <v>Upgrade retrofit M2 to SMX3</v>
          </cell>
          <cell r="C194">
            <v>11495</v>
          </cell>
        </row>
        <row r="195">
          <cell r="A195" t="str">
            <v>M3TOEMX</v>
          </cell>
          <cell r="B195" t="str">
            <v>Upgrade retrofit M3 to EMX</v>
          </cell>
          <cell r="C195">
            <v>5495</v>
          </cell>
        </row>
        <row r="196">
          <cell r="A196" t="str">
            <v>M3TOPTSMX2</v>
          </cell>
          <cell r="B196" t="str">
            <v>Upgrade retrofit M3 to SMX2</v>
          </cell>
          <cell r="C196">
            <v>6995</v>
          </cell>
        </row>
        <row r="197">
          <cell r="A197" t="str">
            <v>M3TOPTSMX3</v>
          </cell>
          <cell r="B197" t="str">
            <v>Upgrade retrofit M3 to SMX3</v>
          </cell>
          <cell r="C197">
            <v>10995</v>
          </cell>
        </row>
        <row r="198">
          <cell r="A198" t="str">
            <v>M5 HDWR</v>
          </cell>
          <cell r="B198" t="str">
            <v xml:space="preserve">Hardware - M5 base                             </v>
          </cell>
          <cell r="C198">
            <v>13</v>
          </cell>
        </row>
        <row r="199">
          <cell r="A199" t="str">
            <v>M5.</v>
          </cell>
          <cell r="B199" t="str">
            <v xml:space="preserve">Base - Mounting, with hardware                 </v>
          </cell>
          <cell r="C199">
            <v>72</v>
          </cell>
        </row>
        <row r="200">
          <cell r="A200" t="str">
            <v>MOTORUPGRADE</v>
          </cell>
          <cell r="B200" t="str">
            <v>Upgrade XY motors, 3HP bed mills only</v>
          </cell>
          <cell r="C200">
            <v>2750</v>
          </cell>
        </row>
        <row r="201">
          <cell r="A201" t="str">
            <v>MX2TOEMX</v>
          </cell>
          <cell r="B201" t="str">
            <v>Upgrade retrofit MX2 to EMX</v>
          </cell>
          <cell r="C201">
            <v>5495</v>
          </cell>
        </row>
        <row r="202">
          <cell r="A202" t="str">
            <v>MX2TOPTSMX2</v>
          </cell>
          <cell r="B202" t="str">
            <v>Upgrade retrofit MX2 to SMX2</v>
          </cell>
          <cell r="C202">
            <v>8495</v>
          </cell>
        </row>
        <row r="203">
          <cell r="A203" t="str">
            <v>MX2TOPTSMX3</v>
          </cell>
          <cell r="B203" t="str">
            <v>Upgrade retrofit MX2 to SMX3</v>
          </cell>
          <cell r="C203">
            <v>10995</v>
          </cell>
        </row>
        <row r="204">
          <cell r="A204" t="str">
            <v>MX3TOEMX</v>
          </cell>
          <cell r="B204" t="str">
            <v>Upgrade retrofit MX3 to EMX</v>
          </cell>
          <cell r="C204">
            <v>5495</v>
          </cell>
        </row>
        <row r="205">
          <cell r="A205" t="str">
            <v>MX3TOPTSMX2</v>
          </cell>
          <cell r="B205" t="str">
            <v>Upgrade retrofit MX3 to SMX2</v>
          </cell>
          <cell r="C205">
            <v>7495</v>
          </cell>
        </row>
        <row r="206">
          <cell r="A206" t="str">
            <v>MX3TOPTSMX3</v>
          </cell>
          <cell r="B206" t="str">
            <v>Upgrade retrofit MX3 to SMX3</v>
          </cell>
          <cell r="C206">
            <v>12495</v>
          </cell>
        </row>
        <row r="207">
          <cell r="A207" t="str">
            <v>NETWORK</v>
          </cell>
          <cell r="B207" t="str">
            <v>Networking</v>
          </cell>
          <cell r="C207">
            <v>495</v>
          </cell>
        </row>
        <row r="208">
          <cell r="A208" t="str">
            <v>PDB-D3CAT40</v>
          </cell>
          <cell r="B208" t="str">
            <v>Power Draw Bar for DPMSX3P  - CAT40</v>
          </cell>
          <cell r="C208">
            <v>1150</v>
          </cell>
        </row>
        <row r="209">
          <cell r="A209" t="str">
            <v>PDB-D3NMTB40</v>
          </cell>
          <cell r="B209" t="str">
            <v>Power Draw Bar for DPMSX3P - NMTB40</v>
          </cell>
          <cell r="C209">
            <v>1150</v>
          </cell>
        </row>
        <row r="210">
          <cell r="A210" t="str">
            <v>PDB-D5BT40</v>
          </cell>
          <cell r="B210" t="str">
            <v>Power Draw Bar for DPMSX3P/5P - BT40</v>
          </cell>
          <cell r="C210">
            <v>1150</v>
          </cell>
        </row>
        <row r="211">
          <cell r="A211" t="str">
            <v>PDB-D5CAT40</v>
          </cell>
          <cell r="B211" t="str">
            <v>Power Draw Bar for DPMSX5P  - CAT40</v>
          </cell>
          <cell r="C211">
            <v>1150</v>
          </cell>
        </row>
        <row r="212">
          <cell r="A212" t="str">
            <v>PDB-D5NMTB40</v>
          </cell>
          <cell r="B212" t="str">
            <v>Power Draw Bar for DPMSX5P  - NMTB40</v>
          </cell>
          <cell r="C212">
            <v>1150</v>
          </cell>
        </row>
        <row r="213">
          <cell r="A213" t="str">
            <v>PDB-D7CAT40</v>
          </cell>
          <cell r="B213" t="str">
            <v xml:space="preserve">Power Draw Bar - CAT40, FHM7 </v>
          </cell>
          <cell r="C213">
            <v>1150</v>
          </cell>
        </row>
        <row r="214">
          <cell r="A214" t="str">
            <v>PDB-D7NMTB40</v>
          </cell>
          <cell r="B214" t="str">
            <v>Power Draw Bar - NMTB40, FHM7</v>
          </cell>
          <cell r="C214">
            <v>1150</v>
          </cell>
        </row>
        <row r="215">
          <cell r="A215" t="str">
            <v>PDB-R8</v>
          </cell>
          <cell r="B215" t="str">
            <v>Power Draw Bar for DPMSX2P - R8</v>
          </cell>
          <cell r="C215">
            <v>1150</v>
          </cell>
        </row>
        <row r="216">
          <cell r="A216" t="str">
            <v>PDB-R8-3X</v>
          </cell>
          <cell r="B216" t="str">
            <v>Power Draw Bar K3SX-3, R8</v>
          </cell>
          <cell r="C216">
            <v>1150</v>
          </cell>
        </row>
        <row r="217">
          <cell r="A217" t="str">
            <v>PENDANT-SMX UP</v>
          </cell>
          <cell r="B217" t="str">
            <v>Upgrade SMX pendant from earlier versions to 24000-7</v>
          </cell>
          <cell r="C217">
            <v>1995</v>
          </cell>
        </row>
        <row r="218">
          <cell r="A218" t="str">
            <v>PT4OL-USB</v>
          </cell>
          <cell r="B218" t="str">
            <v>Offline Programming for SX, S and V  CNCs</v>
          </cell>
          <cell r="C218">
            <v>1295</v>
          </cell>
        </row>
        <row r="219">
          <cell r="A219" t="str">
            <v>PT4OL-USB ADD</v>
          </cell>
          <cell r="B219" t="str">
            <v>Offline Programming Software, Additional seat</v>
          </cell>
          <cell r="C219">
            <v>1095</v>
          </cell>
        </row>
        <row r="220">
          <cell r="A220" t="str">
            <v>PT4OL-ADD</v>
          </cell>
          <cell r="B220" t="str">
            <v>Offline Programming PT4 / PT4SX, Additional Seat</v>
          </cell>
          <cell r="C220">
            <v>1095</v>
          </cell>
        </row>
        <row r="221">
          <cell r="A221" t="str">
            <v>PT4OL</v>
          </cell>
          <cell r="B221" t="str">
            <v>Offline Programming for SX, S and V  CNCs</v>
          </cell>
          <cell r="C221">
            <v>1295</v>
          </cell>
        </row>
        <row r="222">
          <cell r="A222" t="str">
            <v>PT4OL-USB-ADD</v>
          </cell>
          <cell r="B222" t="str">
            <v>Offline Programming Software, Additional seat</v>
          </cell>
          <cell r="C222">
            <v>1095</v>
          </cell>
        </row>
        <row r="223">
          <cell r="A223" t="str">
            <v>PT7OL</v>
          </cell>
          <cell r="B223" t="str">
            <v xml:space="preserve">Offline Programming PMX CNC </v>
          </cell>
          <cell r="C223">
            <v>995</v>
          </cell>
        </row>
        <row r="224">
          <cell r="A224" t="str">
            <v>PT7OL-ADD</v>
          </cell>
          <cell r="B224" t="str">
            <v xml:space="preserve">Offline Programming PMX CNC, Additional Seat </v>
          </cell>
          <cell r="C224">
            <v>795</v>
          </cell>
        </row>
        <row r="225">
          <cell r="A225" t="str">
            <v>PT7OL-USB</v>
          </cell>
          <cell r="B225" t="str">
            <v xml:space="preserve">Offline Programming PMX CNC </v>
          </cell>
          <cell r="C225">
            <v>995</v>
          </cell>
        </row>
        <row r="226">
          <cell r="A226" t="str">
            <v>PT7OL-USB-ADD</v>
          </cell>
          <cell r="B226" t="str">
            <v xml:space="preserve">Offline Programming PMX CNC, Additional Seat </v>
          </cell>
          <cell r="C226">
            <v>795</v>
          </cell>
        </row>
        <row r="227">
          <cell r="A227" t="str">
            <v>PT8OL</v>
          </cell>
          <cell r="B227" t="str">
            <v>Offline Programming System for 2OP</v>
          </cell>
          <cell r="C227">
            <v>0</v>
          </cell>
        </row>
        <row r="228">
          <cell r="A228" t="str">
            <v xml:space="preserve">PTEMX-1    </v>
          </cell>
          <cell r="B228" t="str">
            <v xml:space="preserve">Bridgeport Series I, 42"x12"                  </v>
          </cell>
          <cell r="C228">
            <v>9995</v>
          </cell>
        </row>
        <row r="229">
          <cell r="A229" t="str">
            <v xml:space="preserve">PTEMX-10 </v>
          </cell>
          <cell r="B229" t="str">
            <v xml:space="preserve">Bridgeport Series II, Special                 </v>
          </cell>
          <cell r="C229">
            <v>10995</v>
          </cell>
        </row>
        <row r="230">
          <cell r="A230" t="str">
            <v xml:space="preserve">PTEMX-13  </v>
          </cell>
          <cell r="B230" t="str">
            <v xml:space="preserve">Webb, 50"x16"                                 </v>
          </cell>
          <cell r="C230">
            <v>9995</v>
          </cell>
        </row>
        <row r="231">
          <cell r="A231" t="str">
            <v xml:space="preserve">PTEMX-14   </v>
          </cell>
          <cell r="B231" t="str">
            <v xml:space="preserve">Sharp, HMV/OMV 49/50/51"x16 1/2"             </v>
          </cell>
          <cell r="C231">
            <v>9995</v>
          </cell>
        </row>
        <row r="232">
          <cell r="A232" t="str">
            <v xml:space="preserve">PTEMX-16  </v>
          </cell>
          <cell r="B232" t="str">
            <v xml:space="preserve">Millport/Comet 3KVHII, 50"X17"                </v>
          </cell>
          <cell r="C232">
            <v>9995</v>
          </cell>
        </row>
        <row r="233">
          <cell r="A233" t="str">
            <v xml:space="preserve">PTEMX-17   </v>
          </cell>
          <cell r="B233" t="str">
            <v xml:space="preserve">Alliant/Sharp LMV, 48"x12"                    </v>
          </cell>
          <cell r="C233">
            <v>9995</v>
          </cell>
        </row>
        <row r="234">
          <cell r="A234" t="str">
            <v xml:space="preserve">PTEMX-19   </v>
          </cell>
          <cell r="B234" t="str">
            <v xml:space="preserve">Siber-Hegner/Santec RB-1, RB-10, 42"x12"/16"  </v>
          </cell>
          <cell r="C234">
            <v>9995</v>
          </cell>
        </row>
        <row r="235">
          <cell r="A235" t="str">
            <v xml:space="preserve">PTEMX-2   </v>
          </cell>
          <cell r="B235" t="str">
            <v xml:space="preserve">Bridgeport Series I, 48"x12"                  </v>
          </cell>
          <cell r="C235">
            <v>9995</v>
          </cell>
        </row>
        <row r="236">
          <cell r="A236" t="str">
            <v xml:space="preserve">PTEMX-21  </v>
          </cell>
          <cell r="B236" t="str">
            <v xml:space="preserve">Siber-Hegner/Santec RB-1, RB-10, 48"x12"/16"  </v>
          </cell>
          <cell r="C236">
            <v>9995</v>
          </cell>
        </row>
        <row r="237">
          <cell r="A237" t="str">
            <v xml:space="preserve">PTEMX-22   </v>
          </cell>
          <cell r="B237" t="str">
            <v xml:space="preserve">Clausing/Kondia, 48" x 16"                   </v>
          </cell>
          <cell r="C237">
            <v>9995</v>
          </cell>
        </row>
        <row r="238">
          <cell r="A238" t="str">
            <v xml:space="preserve">PTEMX-23   </v>
          </cell>
          <cell r="B238" t="str">
            <v xml:space="preserve">Bridgeport Series II                          </v>
          </cell>
          <cell r="C238">
            <v>12495</v>
          </cell>
        </row>
        <row r="239">
          <cell r="A239" t="str">
            <v xml:space="preserve">PTEMX-26   </v>
          </cell>
          <cell r="B239" t="str">
            <v xml:space="preserve">Clausing/Kondia, 42" x 16"                    </v>
          </cell>
          <cell r="C239">
            <v>9995</v>
          </cell>
        </row>
        <row r="240">
          <cell r="A240" t="str">
            <v xml:space="preserve">PTEMX-28   </v>
          </cell>
          <cell r="B240" t="str">
            <v xml:space="preserve">Clausing FV300                                </v>
          </cell>
          <cell r="C240">
            <v>11995</v>
          </cell>
        </row>
        <row r="241">
          <cell r="A241" t="str">
            <v xml:space="preserve">PTEMX-29     </v>
          </cell>
          <cell r="B241" t="str">
            <v xml:space="preserve">Microcut, 50"x16"                             </v>
          </cell>
          <cell r="C241">
            <v>9995</v>
          </cell>
        </row>
        <row r="242">
          <cell r="A242" t="str">
            <v xml:space="preserve">PTEMX-3   </v>
          </cell>
          <cell r="B242" t="str">
            <v xml:space="preserve">Bridgeport Series I, 36"x12"                  </v>
          </cell>
          <cell r="C242">
            <v>9995</v>
          </cell>
        </row>
        <row r="243">
          <cell r="A243" t="str">
            <v xml:space="preserve">PTEMX-30   </v>
          </cell>
          <cell r="B243" t="str">
            <v xml:space="preserve">Acer, 2S/3VS, 42"x12" &amp; Chevalier FM-3VS      </v>
          </cell>
          <cell r="C243">
            <v>9995</v>
          </cell>
        </row>
        <row r="244">
          <cell r="A244" t="str">
            <v xml:space="preserve">PTEMX-31   </v>
          </cell>
          <cell r="B244" t="str">
            <v xml:space="preserve">Acer, 3VK/3VKH, 50"x16" &amp; Chevalier FM-3VK    </v>
          </cell>
          <cell r="C244">
            <v>9995</v>
          </cell>
        </row>
        <row r="245">
          <cell r="A245" t="str">
            <v xml:space="preserve">PTEMX-32   </v>
          </cell>
          <cell r="B245" t="str">
            <v xml:space="preserve">Chevalier, 4VKH, 54"x16"                     </v>
          </cell>
          <cell r="C245">
            <v>9995</v>
          </cell>
        </row>
        <row r="246">
          <cell r="A246" t="str">
            <v xml:space="preserve">PTEMX-34   </v>
          </cell>
          <cell r="B246" t="str">
            <v xml:space="preserve">Supermax Titan, 42"x12"                       </v>
          </cell>
          <cell r="C246">
            <v>9995</v>
          </cell>
        </row>
        <row r="247">
          <cell r="A247" t="str">
            <v xml:space="preserve">PTEMX-35   </v>
          </cell>
          <cell r="B247" t="str">
            <v xml:space="preserve">Supermax Titan, 49"x12"                       </v>
          </cell>
          <cell r="C247">
            <v>9995</v>
          </cell>
        </row>
        <row r="248">
          <cell r="A248" t="str">
            <v xml:space="preserve">PTEMX-4   </v>
          </cell>
          <cell r="B248" t="str">
            <v xml:space="preserve">Supermax (YCI) 1 1/2 VS, VM, 42"x12"/16"      </v>
          </cell>
          <cell r="C248">
            <v>9995</v>
          </cell>
        </row>
        <row r="249">
          <cell r="A249" t="str">
            <v xml:space="preserve">PTEMX-40   </v>
          </cell>
          <cell r="B249" t="str">
            <v xml:space="preserve">Webb, 5VH, 50" x 16"                         </v>
          </cell>
          <cell r="C249">
            <v>9995</v>
          </cell>
        </row>
        <row r="250">
          <cell r="A250" t="str">
            <v xml:space="preserve">PTEMX-49 </v>
          </cell>
          <cell r="B250" t="str">
            <v>Clausing Atlas, 3VS, 54" x 16"</v>
          </cell>
          <cell r="C250">
            <v>9995</v>
          </cell>
        </row>
        <row r="251">
          <cell r="A251" t="str">
            <v xml:space="preserve">PTEMX-5   </v>
          </cell>
          <cell r="B251" t="str">
            <v xml:space="preserve">Supermax (YCI) 1 1/2 VS, VM, 49"x12"/16"      </v>
          </cell>
          <cell r="C251">
            <v>9995</v>
          </cell>
        </row>
        <row r="252">
          <cell r="A252" t="str">
            <v xml:space="preserve">PTEMX-6   </v>
          </cell>
          <cell r="B252" t="str">
            <v xml:space="preserve">Supermax (YCM) 16 VS, VM, 49"x16"             </v>
          </cell>
          <cell r="C252">
            <v>9995</v>
          </cell>
        </row>
        <row r="253">
          <cell r="A253" t="str">
            <v>PTEMX-61</v>
          </cell>
          <cell r="B253" t="str">
            <v>Sharp, QMV 1/2, 50" x 16 1/2"</v>
          </cell>
          <cell r="C253">
            <v>9995</v>
          </cell>
        </row>
        <row r="254">
          <cell r="A254" t="str">
            <v xml:space="preserve">PTEMX-7   </v>
          </cell>
          <cell r="B254" t="str">
            <v xml:space="preserve">Lagun FT-1, FTV-1, 42"/44"x16"                </v>
          </cell>
          <cell r="C254">
            <v>9995</v>
          </cell>
        </row>
        <row r="255">
          <cell r="A255" t="str">
            <v xml:space="preserve">PTEMX-8   </v>
          </cell>
          <cell r="B255" t="str">
            <v xml:space="preserve">Lagun FT-2, FTV-2, 48"/50"x16"                </v>
          </cell>
          <cell r="C255">
            <v>9995</v>
          </cell>
        </row>
        <row r="256">
          <cell r="A256" t="str">
            <v xml:space="preserve">PTEMX-9   </v>
          </cell>
          <cell r="B256" t="str">
            <v xml:space="preserve">Alliant/Sharp LMV, 42"x12"                    </v>
          </cell>
          <cell r="C256">
            <v>9995</v>
          </cell>
        </row>
        <row r="257">
          <cell r="A257" t="str">
            <v xml:space="preserve">PTEMX-90    </v>
          </cell>
          <cell r="B257" t="str">
            <v xml:space="preserve">General, 42"-44" x 12"                        </v>
          </cell>
          <cell r="C257">
            <v>9995</v>
          </cell>
        </row>
        <row r="258">
          <cell r="A258" t="str">
            <v xml:space="preserve">PTEMX-91    </v>
          </cell>
          <cell r="B258" t="str">
            <v xml:space="preserve">General, 42"-44" x 16"                        </v>
          </cell>
          <cell r="C258">
            <v>9995</v>
          </cell>
        </row>
        <row r="259">
          <cell r="A259" t="str">
            <v xml:space="preserve">PTEMX-92   </v>
          </cell>
          <cell r="B259" t="str">
            <v xml:space="preserve">General, 48"-50" x 12"                        </v>
          </cell>
          <cell r="C259">
            <v>9995</v>
          </cell>
        </row>
        <row r="260">
          <cell r="A260" t="str">
            <v xml:space="preserve">PTEMX-93    </v>
          </cell>
          <cell r="B260" t="str">
            <v xml:space="preserve">General, 48"-50" x 16"                        </v>
          </cell>
          <cell r="C260">
            <v>9995</v>
          </cell>
        </row>
        <row r="261">
          <cell r="A261" t="str">
            <v xml:space="preserve">PTEMX-94 </v>
          </cell>
          <cell r="B261" t="str">
            <v>General, 54" x 16"</v>
          </cell>
          <cell r="C261">
            <v>9995</v>
          </cell>
        </row>
        <row r="262">
          <cell r="A262" t="str">
            <v>PTEMXOL</v>
          </cell>
          <cell r="B262" t="str">
            <v xml:space="preserve">Offline Programming System for EMX CNC </v>
          </cell>
          <cell r="C262">
            <v>0</v>
          </cell>
        </row>
        <row r="263">
          <cell r="A263" t="str">
            <v>P-TRAK RSG</v>
          </cell>
          <cell r="B263" t="str">
            <v>Remote Stop/Go Switch</v>
          </cell>
          <cell r="C263">
            <v>225</v>
          </cell>
        </row>
        <row r="264">
          <cell r="A264" t="str">
            <v xml:space="preserve">PTSMX2 94    </v>
          </cell>
          <cell r="B264" t="str">
            <v xml:space="preserve">General, 54" x 16"                                 </v>
          </cell>
          <cell r="C264">
            <v>13495</v>
          </cell>
        </row>
        <row r="265">
          <cell r="A265" t="str">
            <v xml:space="preserve">PTSMX2-1     </v>
          </cell>
          <cell r="B265" t="str">
            <v xml:space="preserve">Bridgeport Series I, 42"x12"                       </v>
          </cell>
          <cell r="C265">
            <v>13495</v>
          </cell>
        </row>
        <row r="266">
          <cell r="A266" t="str">
            <v xml:space="preserve">PTSMX2-10    </v>
          </cell>
          <cell r="B266" t="str">
            <v xml:space="preserve">Bridgeport Series II, Special                      </v>
          </cell>
          <cell r="C266">
            <v>14495</v>
          </cell>
        </row>
        <row r="267">
          <cell r="A267" t="str">
            <v xml:space="preserve">PTSMX2-13    </v>
          </cell>
          <cell r="B267" t="str">
            <v xml:space="preserve">Webb, 50"x16"                                      </v>
          </cell>
          <cell r="C267">
            <v>13495</v>
          </cell>
        </row>
        <row r="268">
          <cell r="A268" t="str">
            <v xml:space="preserve">PTSMX2-14    </v>
          </cell>
          <cell r="B268" t="str">
            <v xml:space="preserve">Sharp, HMV/OMV, 49/50/51" x 16 1/2"                </v>
          </cell>
          <cell r="C268">
            <v>13495</v>
          </cell>
        </row>
        <row r="269">
          <cell r="A269" t="str">
            <v xml:space="preserve">PTSMX2-16    </v>
          </cell>
          <cell r="B269" t="str">
            <v xml:space="preserve">Millport/Comet 3KVHII, 50"x17"                     </v>
          </cell>
          <cell r="C269">
            <v>13495</v>
          </cell>
        </row>
        <row r="270">
          <cell r="A270" t="str">
            <v xml:space="preserve">PTSMX2-17    </v>
          </cell>
          <cell r="B270" t="str">
            <v xml:space="preserve">Alliant/Sharp LMV, 48" x 12"                       </v>
          </cell>
          <cell r="C270">
            <v>13495</v>
          </cell>
        </row>
        <row r="271">
          <cell r="A271" t="str">
            <v xml:space="preserve">PTSMX2-19    </v>
          </cell>
          <cell r="B271" t="str">
            <v xml:space="preserve">Siber-Hegner/Santec RB-1, RB-10, 42"x12"/16"       </v>
          </cell>
          <cell r="C271">
            <v>13495</v>
          </cell>
        </row>
        <row r="272">
          <cell r="A272" t="str">
            <v xml:space="preserve">PTSMX2-2     </v>
          </cell>
          <cell r="B272" t="str">
            <v xml:space="preserve">Bridgeport Series I, 48"x12"                       </v>
          </cell>
          <cell r="C272">
            <v>13495</v>
          </cell>
        </row>
        <row r="273">
          <cell r="A273" t="str">
            <v xml:space="preserve">PTSMX2-21    </v>
          </cell>
          <cell r="B273" t="str">
            <v xml:space="preserve">Siber-Hegner/Santec RB-1, RB-10, 48"x12"/16"       </v>
          </cell>
          <cell r="C273">
            <v>13495</v>
          </cell>
        </row>
        <row r="274">
          <cell r="A274" t="str">
            <v xml:space="preserve">PTSMX2-22    </v>
          </cell>
          <cell r="B274" t="str">
            <v xml:space="preserve">Clausing/Kondia, 48" x 16"                         </v>
          </cell>
          <cell r="C274">
            <v>13495</v>
          </cell>
        </row>
        <row r="275">
          <cell r="A275" t="str">
            <v xml:space="preserve">PTSMX2-23    </v>
          </cell>
          <cell r="B275" t="str">
            <v xml:space="preserve">Bridgeport Series II                               </v>
          </cell>
          <cell r="C275">
            <v>15495</v>
          </cell>
        </row>
        <row r="276">
          <cell r="A276" t="str">
            <v xml:space="preserve">PTSMX2-26    </v>
          </cell>
          <cell r="B276" t="str">
            <v xml:space="preserve">Clausing/Kondia, 42" x 16"                         </v>
          </cell>
          <cell r="C276">
            <v>13495</v>
          </cell>
        </row>
        <row r="277">
          <cell r="A277" t="str">
            <v xml:space="preserve">PTSMX2-28    </v>
          </cell>
          <cell r="B277" t="str">
            <v xml:space="preserve">Clausing FV 300                                    </v>
          </cell>
          <cell r="C277">
            <v>14495</v>
          </cell>
        </row>
        <row r="278">
          <cell r="A278" t="str">
            <v xml:space="preserve">PTSMX2-29    </v>
          </cell>
          <cell r="B278" t="str">
            <v xml:space="preserve">Microcut, 50"x16"                                  </v>
          </cell>
          <cell r="C278">
            <v>13495</v>
          </cell>
        </row>
        <row r="279">
          <cell r="A279" t="str">
            <v xml:space="preserve">PTSMX2-3     </v>
          </cell>
          <cell r="B279" t="str">
            <v xml:space="preserve">Bridgeport Series I, 36"x12"                       </v>
          </cell>
          <cell r="C279">
            <v>13495</v>
          </cell>
        </row>
        <row r="280">
          <cell r="A280" t="str">
            <v xml:space="preserve">PTSMX2-30    </v>
          </cell>
          <cell r="B280" t="str">
            <v xml:space="preserve">Acer, 2S/3VS, 42"x12" &amp; Chevalier FM-3VS           </v>
          </cell>
          <cell r="C280">
            <v>13495</v>
          </cell>
        </row>
        <row r="281">
          <cell r="A281" t="str">
            <v xml:space="preserve">PTSMX2-31    </v>
          </cell>
          <cell r="B281" t="str">
            <v xml:space="preserve">Acer, 3VK/3VKH, 50"x16" &amp; Chevalier FM-3VK         </v>
          </cell>
          <cell r="C281">
            <v>13495</v>
          </cell>
        </row>
        <row r="282">
          <cell r="A282" t="str">
            <v xml:space="preserve">PTSMX2-32    </v>
          </cell>
          <cell r="B282" t="str">
            <v xml:space="preserve">Chevalier, 4VKH, 54"x16"                           </v>
          </cell>
          <cell r="C282">
            <v>13495</v>
          </cell>
        </row>
        <row r="283">
          <cell r="A283" t="str">
            <v xml:space="preserve">PTSMX2-34    </v>
          </cell>
          <cell r="B283" t="str">
            <v xml:space="preserve">Supermax Titan, 42"x12"                            </v>
          </cell>
          <cell r="C283">
            <v>13495</v>
          </cell>
        </row>
        <row r="284">
          <cell r="A284" t="str">
            <v xml:space="preserve">PTSMX2-35    </v>
          </cell>
          <cell r="B284" t="str">
            <v xml:space="preserve">Supermax Titan, 49"x12"                            </v>
          </cell>
          <cell r="C284">
            <v>13495</v>
          </cell>
        </row>
        <row r="285">
          <cell r="A285" t="str">
            <v xml:space="preserve">PTSMX2-4     </v>
          </cell>
          <cell r="B285" t="str">
            <v xml:space="preserve">Supermax (YCI) 1 1/2 VS, VM, 42"x12"/16"           </v>
          </cell>
          <cell r="C285">
            <v>13495</v>
          </cell>
        </row>
        <row r="286">
          <cell r="A286" t="str">
            <v xml:space="preserve">PTSMX2-40    </v>
          </cell>
          <cell r="B286" t="str">
            <v xml:space="preserve">Webb, 5VH, 50"x16"                                 </v>
          </cell>
          <cell r="C286">
            <v>13495</v>
          </cell>
        </row>
        <row r="287">
          <cell r="A287" t="str">
            <v xml:space="preserve">PTSMX2-49 </v>
          </cell>
          <cell r="B287" t="str">
            <v>Clausing Atlas, 3VS, 54"x16"</v>
          </cell>
          <cell r="C287">
            <v>13495</v>
          </cell>
        </row>
        <row r="288">
          <cell r="A288" t="str">
            <v xml:space="preserve">PTSMX2-5     </v>
          </cell>
          <cell r="B288" t="str">
            <v xml:space="preserve">Supermax (YCI) 1 1/2 VS, VM, 49"x12"/16"           </v>
          </cell>
          <cell r="C288">
            <v>13495</v>
          </cell>
        </row>
        <row r="289">
          <cell r="A289" t="str">
            <v xml:space="preserve">PTSMX2-6     </v>
          </cell>
          <cell r="B289" t="str">
            <v xml:space="preserve">Supermax (YCM) 16 VS, VM, 49"x16"                  </v>
          </cell>
          <cell r="C289">
            <v>13495</v>
          </cell>
        </row>
        <row r="290">
          <cell r="A290" t="str">
            <v>PTSMX2-60</v>
          </cell>
          <cell r="B290" t="str">
            <v>Acer / Chevalier 3VS 48" X 12"</v>
          </cell>
          <cell r="C290">
            <v>13495</v>
          </cell>
        </row>
        <row r="291">
          <cell r="A291" t="str">
            <v>PTSMX2-61</v>
          </cell>
          <cell r="B291" t="str">
            <v>Sharp, QMV 1/2, 50" x 16 1/2"</v>
          </cell>
          <cell r="C291">
            <v>13495</v>
          </cell>
        </row>
        <row r="292">
          <cell r="A292" t="str">
            <v xml:space="preserve">PTSMX2-7     </v>
          </cell>
          <cell r="B292" t="str">
            <v xml:space="preserve">Lagun FT-1, FTV-1, 42"/44"x16"                     </v>
          </cell>
          <cell r="C292">
            <v>13495</v>
          </cell>
        </row>
        <row r="293">
          <cell r="A293" t="str">
            <v xml:space="preserve">PTSMX2-8     </v>
          </cell>
          <cell r="B293" t="str">
            <v xml:space="preserve">Lagun FT-2, FTV-2, 48"/50"x16"                     </v>
          </cell>
          <cell r="C293">
            <v>13495</v>
          </cell>
        </row>
        <row r="294">
          <cell r="A294" t="str">
            <v xml:space="preserve">PTSMX2-9     </v>
          </cell>
          <cell r="B294" t="str">
            <v xml:space="preserve">Alliant/Sharp LMV, 42"x12"                         </v>
          </cell>
          <cell r="C294">
            <v>13495</v>
          </cell>
        </row>
        <row r="295">
          <cell r="A295" t="str">
            <v xml:space="preserve">PTSMX2-90    </v>
          </cell>
          <cell r="B295" t="str">
            <v xml:space="preserve">General, 42"-44" x 12"                             </v>
          </cell>
          <cell r="C295">
            <v>13495</v>
          </cell>
        </row>
        <row r="296">
          <cell r="A296" t="str">
            <v xml:space="preserve">PTSMX2-91    </v>
          </cell>
          <cell r="B296" t="str">
            <v xml:space="preserve">General, 42"-44" x 16"                             </v>
          </cell>
          <cell r="C296">
            <v>13495</v>
          </cell>
        </row>
        <row r="297">
          <cell r="A297" t="str">
            <v xml:space="preserve">PTSMX2-92    </v>
          </cell>
          <cell r="B297" t="str">
            <v xml:space="preserve">General, 48"-50" x 12"                             </v>
          </cell>
          <cell r="C297">
            <v>13495</v>
          </cell>
        </row>
        <row r="298">
          <cell r="A298" t="str">
            <v xml:space="preserve">PTSMX2-93    </v>
          </cell>
          <cell r="B298" t="str">
            <v xml:space="preserve">General, 48"-50" x 16"                             </v>
          </cell>
          <cell r="C298">
            <v>13495</v>
          </cell>
        </row>
        <row r="299">
          <cell r="A299" t="str">
            <v xml:space="preserve">PTSMX3-1     </v>
          </cell>
          <cell r="B299" t="str">
            <v xml:space="preserve">Bridgeport Series I, 42"x12"                       </v>
          </cell>
          <cell r="C299">
            <v>17495</v>
          </cell>
        </row>
        <row r="300">
          <cell r="A300" t="str">
            <v xml:space="preserve">PTSMX3-10    </v>
          </cell>
          <cell r="B300" t="str">
            <v xml:space="preserve">Bridgeport Series II, Special                      </v>
          </cell>
          <cell r="C300">
            <v>18495</v>
          </cell>
        </row>
        <row r="301">
          <cell r="A301" t="str">
            <v xml:space="preserve">PTSMX3-13    </v>
          </cell>
          <cell r="B301" t="str">
            <v xml:space="preserve">Webb, 50" X 16"                                    </v>
          </cell>
          <cell r="C301">
            <v>17495</v>
          </cell>
        </row>
        <row r="302">
          <cell r="A302" t="str">
            <v xml:space="preserve">PTSMX3-14    </v>
          </cell>
          <cell r="B302" t="str">
            <v xml:space="preserve">Sharp, HMV/OMV, 49/50/51"x 16 1/2"                 </v>
          </cell>
          <cell r="C302">
            <v>17495</v>
          </cell>
        </row>
        <row r="303">
          <cell r="A303" t="str">
            <v xml:space="preserve">PTSMX3-16    </v>
          </cell>
          <cell r="B303" t="str">
            <v xml:space="preserve">Millport/Comet 3KVHII, 50"x17"                     </v>
          </cell>
          <cell r="C303">
            <v>17495</v>
          </cell>
        </row>
        <row r="304">
          <cell r="A304" t="str">
            <v xml:space="preserve">PTSMX3-17    </v>
          </cell>
          <cell r="B304" t="str">
            <v xml:space="preserve">Alliant/Sharp LMV, 48" x 12"                       </v>
          </cell>
          <cell r="C304">
            <v>17495</v>
          </cell>
        </row>
        <row r="305">
          <cell r="A305" t="str">
            <v xml:space="preserve">PTSMX3-19    </v>
          </cell>
          <cell r="B305" t="str">
            <v xml:space="preserve">Siber Hegner/Santec, RB1-RB10, 42"x12"/16"         </v>
          </cell>
          <cell r="C305">
            <v>17495</v>
          </cell>
        </row>
        <row r="306">
          <cell r="A306" t="str">
            <v xml:space="preserve">PTSMX3-2     </v>
          </cell>
          <cell r="B306" t="str">
            <v xml:space="preserve">Bridgeport Series I, 48"x12"                       </v>
          </cell>
          <cell r="C306">
            <v>17495</v>
          </cell>
        </row>
        <row r="307">
          <cell r="A307" t="str">
            <v xml:space="preserve">PTSMX3-21    </v>
          </cell>
          <cell r="B307" t="str">
            <v xml:space="preserve">Siber Hegner/Santec, RB1-RB10, 48"x12"/16"         </v>
          </cell>
          <cell r="C307">
            <v>17495</v>
          </cell>
        </row>
        <row r="308">
          <cell r="A308" t="str">
            <v xml:space="preserve">PTSMX3-22    </v>
          </cell>
          <cell r="B308" t="str">
            <v xml:space="preserve">Clausing/Kondia, 48" x 16"                         </v>
          </cell>
          <cell r="C308">
            <v>17495</v>
          </cell>
        </row>
        <row r="309">
          <cell r="A309" t="str">
            <v xml:space="preserve">PTSMX3-26    </v>
          </cell>
          <cell r="B309" t="str">
            <v xml:space="preserve">Clausing/Kondia, 42" x 16"                         </v>
          </cell>
          <cell r="C309">
            <v>17495</v>
          </cell>
        </row>
        <row r="310">
          <cell r="A310" t="str">
            <v>PTSMX3-28</v>
          </cell>
          <cell r="B310" t="str">
            <v xml:space="preserve">Clausing/Kondia, FV-300 </v>
          </cell>
          <cell r="C310">
            <v>18495</v>
          </cell>
        </row>
        <row r="311">
          <cell r="A311" t="str">
            <v xml:space="preserve">PTSMX3-3     </v>
          </cell>
          <cell r="B311" t="str">
            <v xml:space="preserve">Bridgeport Series I, 36"x12"                       </v>
          </cell>
          <cell r="C311">
            <v>17495</v>
          </cell>
        </row>
        <row r="312">
          <cell r="A312" t="str">
            <v xml:space="preserve">PTSMX3-30    </v>
          </cell>
          <cell r="B312" t="str">
            <v xml:space="preserve">Acer, 2S/3VS, 42"x12" &amp; Chevalier FM-3VS           </v>
          </cell>
          <cell r="C312">
            <v>17495</v>
          </cell>
        </row>
        <row r="313">
          <cell r="A313" t="str">
            <v xml:space="preserve">PTSMX3-31    </v>
          </cell>
          <cell r="B313" t="str">
            <v xml:space="preserve">Acer, 3VK/3VKH, 50"x16" &amp; Chevalier FM-3VK         </v>
          </cell>
          <cell r="C313">
            <v>17495</v>
          </cell>
        </row>
        <row r="314">
          <cell r="A314" t="str">
            <v xml:space="preserve">PTSMX3-34    </v>
          </cell>
          <cell r="B314" t="str">
            <v xml:space="preserve">Supermax Titan, 42"x12"                            </v>
          </cell>
          <cell r="C314">
            <v>17495</v>
          </cell>
        </row>
        <row r="315">
          <cell r="A315" t="str">
            <v xml:space="preserve">PTSMX3-35    </v>
          </cell>
          <cell r="B315" t="str">
            <v xml:space="preserve">Supermax Titan, 49"x12"                            </v>
          </cell>
          <cell r="C315">
            <v>17495</v>
          </cell>
        </row>
        <row r="316">
          <cell r="A316" t="str">
            <v xml:space="preserve">PTSMX3-4     </v>
          </cell>
          <cell r="B316" t="str">
            <v xml:space="preserve">Supermax (YCI) 1 1/2 VS, VM, 42"x12"/16"           </v>
          </cell>
          <cell r="C316">
            <v>17495</v>
          </cell>
        </row>
        <row r="317">
          <cell r="A317" t="str">
            <v xml:space="preserve">PTSMX3-49 </v>
          </cell>
          <cell r="B317" t="str">
            <v>Clausing Atlas, 3VS, 54"x16"</v>
          </cell>
          <cell r="C317">
            <v>17495</v>
          </cell>
        </row>
        <row r="318">
          <cell r="A318" t="str">
            <v xml:space="preserve">PTSMX3-5     </v>
          </cell>
          <cell r="B318" t="str">
            <v xml:space="preserve">Supermax (YCI) 1 1/2 VS, VM, 49"x12"/16"           </v>
          </cell>
          <cell r="C318">
            <v>17495</v>
          </cell>
        </row>
        <row r="319">
          <cell r="A319" t="str">
            <v xml:space="preserve">PTSMX3-6     </v>
          </cell>
          <cell r="B319" t="str">
            <v xml:space="preserve">Supermax (YCM) 16 VS, VM, 49"x16"                  </v>
          </cell>
          <cell r="C319">
            <v>17495</v>
          </cell>
        </row>
        <row r="320">
          <cell r="A320" t="str">
            <v>PTSMX3-60</v>
          </cell>
          <cell r="B320" t="str">
            <v>Acer / Chevalier 3VS 48" X 12"</v>
          </cell>
          <cell r="C320">
            <v>17495</v>
          </cell>
        </row>
        <row r="321">
          <cell r="A321" t="str">
            <v>PTSMX3-61</v>
          </cell>
          <cell r="B321" t="str">
            <v>Sharp, QMV 1/2, 50" x 16 1/2"</v>
          </cell>
          <cell r="C321">
            <v>17495</v>
          </cell>
        </row>
        <row r="322">
          <cell r="A322" t="str">
            <v xml:space="preserve">PTSMX3-7     </v>
          </cell>
          <cell r="B322" t="str">
            <v xml:space="preserve">Lagun FT-1, FTV-1, 42"/44"x16"                     </v>
          </cell>
          <cell r="C322">
            <v>17495</v>
          </cell>
        </row>
        <row r="323">
          <cell r="A323" t="str">
            <v xml:space="preserve">PTSMX3-8     </v>
          </cell>
          <cell r="B323" t="str">
            <v xml:space="preserve">Lagun FT-2, FTV-2, 48"/50"x16"                     </v>
          </cell>
          <cell r="C323">
            <v>17495</v>
          </cell>
        </row>
        <row r="324">
          <cell r="A324" t="str">
            <v xml:space="preserve">PTSMX3-9     </v>
          </cell>
          <cell r="B324" t="str">
            <v xml:space="preserve">Alliant/Sharp LMV, 42"x12"                         </v>
          </cell>
          <cell r="C324">
            <v>17495</v>
          </cell>
        </row>
        <row r="325">
          <cell r="A325" t="str">
            <v>PTSMX3-90</v>
          </cell>
          <cell r="B325" t="str">
            <v>General Kit, 42"/44" x 12"</v>
          </cell>
          <cell r="C325">
            <v>17495</v>
          </cell>
        </row>
        <row r="326">
          <cell r="A326" t="str">
            <v>PTSMX3-91</v>
          </cell>
          <cell r="B326" t="str">
            <v>General Kit, 42"/44" x 16"</v>
          </cell>
          <cell r="C326">
            <v>17495</v>
          </cell>
        </row>
        <row r="327">
          <cell r="A327" t="str">
            <v>PTSMX3-92</v>
          </cell>
          <cell r="B327" t="str">
            <v>General Kit, 48"/50" x 12</v>
          </cell>
          <cell r="C327">
            <v>17495</v>
          </cell>
        </row>
        <row r="328">
          <cell r="A328" t="str">
            <v>PTSMX3-93</v>
          </cell>
          <cell r="B328" t="str">
            <v>General Kit, 48"/50" x 16</v>
          </cell>
          <cell r="C328">
            <v>17495</v>
          </cell>
        </row>
        <row r="329">
          <cell r="A329" t="str">
            <v>PTSMX3-94</v>
          </cell>
          <cell r="B329" t="str">
            <v>General Kit, 54" x 16"</v>
          </cell>
          <cell r="C329">
            <v>17495</v>
          </cell>
        </row>
        <row r="330">
          <cell r="A330" t="str">
            <v>RETN-KNOB-2OPM10</v>
          </cell>
          <cell r="B330" t="str">
            <v>Retention knob kit - 30 taper</v>
          </cell>
          <cell r="C330">
            <v>150</v>
          </cell>
        </row>
        <row r="331">
          <cell r="A331" t="str">
            <v>RETN-KNOB-2OPM11</v>
          </cell>
          <cell r="B331" t="str">
            <v>Retention knob kit - 30 taper</v>
          </cell>
          <cell r="C331">
            <v>150</v>
          </cell>
        </row>
        <row r="332">
          <cell r="A332" t="str">
            <v>RETN-KNOB-KIT</v>
          </cell>
          <cell r="B332" t="str">
            <v>Retention Knobs CAT 40 – Set Of 16</v>
          </cell>
          <cell r="C332">
            <v>240</v>
          </cell>
        </row>
        <row r="333">
          <cell r="A333" t="str">
            <v>RISER-4</v>
          </cell>
          <cell r="B333" t="str">
            <v>Riser Block, Knee Mill all K models, 4"</v>
          </cell>
          <cell r="C333">
            <v>695</v>
          </cell>
        </row>
        <row r="334">
          <cell r="A334" t="str">
            <v>RISER-6</v>
          </cell>
          <cell r="B334" t="str">
            <v>Riser Block, Knee Mill all K models, 6"</v>
          </cell>
          <cell r="C334">
            <v>795</v>
          </cell>
        </row>
        <row r="335">
          <cell r="A335" t="str">
            <v>RISER-8</v>
          </cell>
          <cell r="B335" t="str">
            <v>Riser Block, Knee Mill all K models, 8"</v>
          </cell>
          <cell r="C335">
            <v>895</v>
          </cell>
        </row>
        <row r="336">
          <cell r="A336" t="str">
            <v>SKM2TOEMX</v>
          </cell>
          <cell r="B336" t="str">
            <v>Upgrade Sport Knee Mill from M2 to EMX</v>
          </cell>
          <cell r="C336">
            <v>4995</v>
          </cell>
        </row>
        <row r="337">
          <cell r="A337" t="str">
            <v>SKM2TOPTSMX2</v>
          </cell>
          <cell r="B337" t="str">
            <v>Upgrade Sport Knee Mill from M2 to SMX2</v>
          </cell>
          <cell r="C337">
            <v>7495</v>
          </cell>
        </row>
        <row r="338">
          <cell r="A338" t="str">
            <v>SKM2TOPTSMX3</v>
          </cell>
          <cell r="B338" t="str">
            <v>Upgrade Sport Knee Mill from M2 to SMX3</v>
          </cell>
          <cell r="C338">
            <v>10995</v>
          </cell>
        </row>
        <row r="339">
          <cell r="A339" t="str">
            <v>SKM3TOEMX</v>
          </cell>
          <cell r="B339" t="str">
            <v>Upgrade Sport Knee Mill from M3 to EMX</v>
          </cell>
          <cell r="C339">
            <v>4995</v>
          </cell>
        </row>
        <row r="340">
          <cell r="A340" t="str">
            <v>SKM3TOPTSMX2</v>
          </cell>
          <cell r="B340" t="str">
            <v>Upgrade Sport Knee Mill from M3 to SMX2</v>
          </cell>
          <cell r="C340">
            <v>6995</v>
          </cell>
        </row>
        <row r="341">
          <cell r="A341" t="str">
            <v>SM2TOSMX2</v>
          </cell>
          <cell r="B341" t="str">
            <v>Upgrade retrofit SM2 to SMX2</v>
          </cell>
          <cell r="C341">
            <v>6995</v>
          </cell>
        </row>
        <row r="342">
          <cell r="A342" t="str">
            <v>SM2TOSMX3</v>
          </cell>
          <cell r="B342" t="str">
            <v>Upgrade retrofit from SM2 to SMX3</v>
          </cell>
          <cell r="C342">
            <v>9495</v>
          </cell>
        </row>
        <row r="343">
          <cell r="A343" t="str">
            <v>SM2OP</v>
          </cell>
          <cell r="B343" t="str">
            <v>SMA for TRAK-2OP(M10 &amp; M11)</v>
          </cell>
          <cell r="C343">
            <v>650</v>
          </cell>
        </row>
        <row r="344">
          <cell r="A344" t="str">
            <v>SM2X10</v>
          </cell>
          <cell r="B344" t="str">
            <v>Maintenance for 2-Axis, 14-point service (Retro/K-mills)</v>
          </cell>
          <cell r="C344">
            <v>235</v>
          </cell>
        </row>
        <row r="345">
          <cell r="A345" t="str">
            <v>SM2X20</v>
          </cell>
          <cell r="B345" t="str">
            <v>Maintenance for 2-Axis, 24-point service (Retro/K-mills)</v>
          </cell>
          <cell r="C345">
            <v>285</v>
          </cell>
        </row>
        <row r="346">
          <cell r="A346" t="str">
            <v>SM3TOSMX3</v>
          </cell>
          <cell r="B346" t="str">
            <v>Upgrade retrofit SM3 to SMX3</v>
          </cell>
          <cell r="C346">
            <v>8995</v>
          </cell>
        </row>
        <row r="347">
          <cell r="A347" t="str">
            <v>SM3X10</v>
          </cell>
          <cell r="B347" t="str">
            <v>Maintenance for 3-Axis, 14-point service (Retro/K-mills)</v>
          </cell>
          <cell r="C347">
            <v>255</v>
          </cell>
        </row>
        <row r="348">
          <cell r="A348" t="str">
            <v>SM3X20</v>
          </cell>
          <cell r="B348" t="str">
            <v>Maintenance for 3-Axis, 24-point service (Retro/K-mills)</v>
          </cell>
          <cell r="C348">
            <v>305</v>
          </cell>
        </row>
        <row r="349">
          <cell r="A349" t="str">
            <v>SMDPM10</v>
          </cell>
          <cell r="B349" t="str">
            <v>Maintenance for DPM/FHM, 14-point service</v>
          </cell>
          <cell r="C349">
            <v>255</v>
          </cell>
        </row>
        <row r="350">
          <cell r="A350" t="str">
            <v>SMDPM20</v>
          </cell>
          <cell r="B350" t="str">
            <v>Maintenance for DPM/FHM, 24-point service</v>
          </cell>
          <cell r="C350">
            <v>460</v>
          </cell>
        </row>
        <row r="351">
          <cell r="A351" t="str">
            <v>SMDT</v>
          </cell>
          <cell r="B351" t="str">
            <v>Maintenance for DRO/Trav-A-Dial</v>
          </cell>
          <cell r="C351">
            <v>70</v>
          </cell>
        </row>
        <row r="352">
          <cell r="A352" t="str">
            <v>SMDT2</v>
          </cell>
          <cell r="B352" t="str">
            <v>Maintenance for DRO, 2-axis</v>
          </cell>
          <cell r="C352">
            <v>120</v>
          </cell>
        </row>
        <row r="353">
          <cell r="A353" t="str">
            <v>SMDT3</v>
          </cell>
          <cell r="B353" t="str">
            <v>Maintenance for DRO, 3-axis</v>
          </cell>
          <cell r="C353">
            <v>180</v>
          </cell>
        </row>
        <row r="354">
          <cell r="A354" t="str">
            <v>SMDTS</v>
          </cell>
          <cell r="B354" t="str">
            <v>Maintenance for DRO/Trav-A-Dial, over 120" of travel</v>
          </cell>
          <cell r="C354">
            <v>115</v>
          </cell>
        </row>
        <row r="355">
          <cell r="A355" t="str">
            <v>SMDTS2</v>
          </cell>
          <cell r="B355" t="str">
            <v>Maintenance for DRO, 2-axis, over 120" of travel</v>
          </cell>
          <cell r="C355">
            <v>220</v>
          </cell>
        </row>
        <row r="356">
          <cell r="A356" t="str">
            <v>SMDTS3</v>
          </cell>
          <cell r="B356" t="str">
            <v>Maintenance for DRO, 3 axis, over 120" of travel</v>
          </cell>
          <cell r="C356">
            <v>305</v>
          </cell>
        </row>
        <row r="357">
          <cell r="A357" t="str">
            <v>SMLPM</v>
          </cell>
          <cell r="B357" t="str">
            <v>Maintenance for LPM</v>
          </cell>
          <cell r="C357">
            <v>1295</v>
          </cell>
        </row>
        <row r="358">
          <cell r="A358" t="str">
            <v>SMLPMCOOL</v>
          </cell>
          <cell r="B358" t="str">
            <v>Coolant Change for LPM</v>
          </cell>
          <cell r="C358">
            <v>500</v>
          </cell>
        </row>
        <row r="359">
          <cell r="A359" t="str">
            <v>SMTRL25</v>
          </cell>
          <cell r="B359" t="str">
            <v>Maintenance for TRL, 26-point service</v>
          </cell>
          <cell r="C359">
            <v>490</v>
          </cell>
        </row>
        <row r="360">
          <cell r="A360" t="str">
            <v>SMTRM10</v>
          </cell>
          <cell r="B360" t="str">
            <v>Maintenance for TRM, 14-point service</v>
          </cell>
          <cell r="C360">
            <v>235</v>
          </cell>
        </row>
        <row r="361">
          <cell r="A361" t="str">
            <v>SMTRM20</v>
          </cell>
          <cell r="B361" t="str">
            <v>Maintenance for TRM, 24-point service</v>
          </cell>
          <cell r="C361">
            <v>405</v>
          </cell>
        </row>
        <row r="362">
          <cell r="A362" t="str">
            <v>SMX2TOSMX3</v>
          </cell>
          <cell r="B362" t="str">
            <v>Upgrade retrofit from SMX2 to SMX3</v>
          </cell>
          <cell r="C362">
            <v>6995</v>
          </cell>
        </row>
        <row r="363">
          <cell r="A363" t="str">
            <v>SPRAY COOL</v>
          </cell>
          <cell r="B363" t="str">
            <v>Fog Buster Spray Coolant System</v>
          </cell>
          <cell r="C363">
            <v>745</v>
          </cell>
        </row>
        <row r="364">
          <cell r="A364" t="str">
            <v>SR-1440EX</v>
          </cell>
          <cell r="B364" t="str">
            <v>Steady Rest</v>
          </cell>
          <cell r="C364">
            <v>445</v>
          </cell>
        </row>
        <row r="365">
          <cell r="A365" t="str">
            <v xml:space="preserve">SR-1630SX           </v>
          </cell>
          <cell r="B365" t="str">
            <v xml:space="preserve">Steady rest - 1630SX and 1630HSSX                     </v>
          </cell>
          <cell r="C365">
            <v>645</v>
          </cell>
        </row>
        <row r="366">
          <cell r="A366" t="str">
            <v xml:space="preserve">SR-1845SX           </v>
          </cell>
          <cell r="B366" t="str">
            <v xml:space="preserve">Steady rest - 1845SX                      </v>
          </cell>
          <cell r="C366">
            <v>745</v>
          </cell>
        </row>
        <row r="367">
          <cell r="A367" t="str">
            <v>SR-2460SX</v>
          </cell>
          <cell r="B367" t="str">
            <v xml:space="preserve">Steady rest - 2460SX </v>
          </cell>
          <cell r="C367">
            <v>1395</v>
          </cell>
        </row>
        <row r="368">
          <cell r="A368" t="str">
            <v>SR-2470SX</v>
          </cell>
          <cell r="B368" t="str">
            <v>Steady rest - 2470SX</v>
          </cell>
          <cell r="C368">
            <v>1395</v>
          </cell>
        </row>
        <row r="369">
          <cell r="A369" t="str">
            <v>SRV-CNC</v>
          </cell>
          <cell r="B369" t="str">
            <v>Service ProtoTRAK CNC equipment, 1/2 hour units</v>
          </cell>
          <cell r="C369">
            <v>55</v>
          </cell>
        </row>
        <row r="370">
          <cell r="A370" t="str">
            <v>SRV-MEAS</v>
          </cell>
          <cell r="B370" t="str">
            <v>Service TRAK DROs and Trav-A-Dials, 1/2 hour units</v>
          </cell>
          <cell r="C370">
            <v>55</v>
          </cell>
        </row>
        <row r="371">
          <cell r="A371" t="str">
            <v>SRV-MACH</v>
          </cell>
          <cell r="B371" t="str">
            <v>Service, 1/2 hour, TRAK Machines</v>
          </cell>
          <cell r="C371">
            <v>55</v>
          </cell>
        </row>
        <row r="372">
          <cell r="A372" t="str">
            <v>TAILSTOCK-1630SX</v>
          </cell>
          <cell r="B372" t="str">
            <v xml:space="preserve">Tailstock, 1630SX and 1630HSSX </v>
          </cell>
          <cell r="C372">
            <v>1545</v>
          </cell>
        </row>
        <row r="373">
          <cell r="A373" t="str">
            <v>TBLGRD-1</v>
          </cell>
          <cell r="B373" t="str">
            <v>Tableguard/Interlock for K2 with SMX Control</v>
          </cell>
          <cell r="C373">
            <v>795</v>
          </cell>
        </row>
        <row r="374">
          <cell r="A374" t="str">
            <v>TBLGRD-12</v>
          </cell>
          <cell r="B374" t="str">
            <v>Tableguard/Interlock for DPMSX2P</v>
          </cell>
          <cell r="C374">
            <v>795</v>
          </cell>
        </row>
        <row r="375">
          <cell r="A375" t="str">
            <v>TBLGRD-14</v>
          </cell>
          <cell r="B375" t="str">
            <v>Tableguard/Interlock for FHM7</v>
          </cell>
          <cell r="C375">
            <v>795</v>
          </cell>
        </row>
        <row r="376">
          <cell r="A376" t="str">
            <v>TBLGRD-18</v>
          </cell>
          <cell r="B376" t="str">
            <v>Tableguard/Interlock for K3 with EMX</v>
          </cell>
          <cell r="C376">
            <v>795</v>
          </cell>
        </row>
        <row r="377">
          <cell r="A377" t="str">
            <v>TBLGRD-19</v>
          </cell>
          <cell r="B377" t="str">
            <v>Tableguard/Interlock for DPMEX2</v>
          </cell>
          <cell r="C377">
            <v>795</v>
          </cell>
        </row>
        <row r="378">
          <cell r="A378" t="str">
            <v>TBLGRD-2</v>
          </cell>
          <cell r="B378" t="str">
            <v>Tableguard/Interlock for DPMSX3P</v>
          </cell>
          <cell r="C378">
            <v>795</v>
          </cell>
        </row>
        <row r="379">
          <cell r="A379" t="str">
            <v>TBLGRD-20</v>
          </cell>
          <cell r="B379" t="str">
            <v>Tableguard/Interlock for K3 with SMX</v>
          </cell>
          <cell r="C379">
            <v>795</v>
          </cell>
        </row>
        <row r="380">
          <cell r="A380" t="str">
            <v>TBLGRD-4</v>
          </cell>
          <cell r="B380" t="str">
            <v>Tableguard/Interlock for DPMSX5P</v>
          </cell>
          <cell r="C380">
            <v>795</v>
          </cell>
        </row>
        <row r="381">
          <cell r="A381" t="str">
            <v>TKAGE2TOEMX</v>
          </cell>
          <cell r="B381" t="str">
            <v>Upgrade TRAK Knee Mill from AGE2 Control to EMX</v>
          </cell>
          <cell r="C381">
            <v>5495</v>
          </cell>
        </row>
        <row r="382">
          <cell r="A382" t="str">
            <v>TKAGE2TOPTSMX2</v>
          </cell>
          <cell r="B382" t="str">
            <v>Upgrade TRAK Knee Mill from AGE2 to SMX2</v>
          </cell>
          <cell r="C382">
            <v>6995</v>
          </cell>
        </row>
        <row r="383">
          <cell r="A383" t="str">
            <v>TKAGE2TOPTSMX3</v>
          </cell>
          <cell r="B383" t="str">
            <v>Upgrade TRAK Knee Mill from AGE2 to SMX3</v>
          </cell>
          <cell r="C383">
            <v>10495</v>
          </cell>
        </row>
        <row r="384">
          <cell r="A384" t="str">
            <v>TKAGE3TOEMX</v>
          </cell>
          <cell r="B384" t="str">
            <v>Upgrade TRAK Knee Mill from AGE3 to EMX</v>
          </cell>
          <cell r="C384">
            <v>5495</v>
          </cell>
        </row>
        <row r="385">
          <cell r="A385" t="str">
            <v>TKAGE3TOPTSMX2</v>
          </cell>
          <cell r="B385" t="str">
            <v>Upgrade TRAK Knee Mill from AGE3 to SMX2</v>
          </cell>
          <cell r="C385">
            <v>6495</v>
          </cell>
        </row>
        <row r="386">
          <cell r="A386" t="str">
            <v>TKAGE3TOPTSMX3</v>
          </cell>
          <cell r="B386" t="str">
            <v>Upgrade TRAK Knee Mill from AGE3 to SMX3</v>
          </cell>
          <cell r="C386">
            <v>10495</v>
          </cell>
        </row>
        <row r="387">
          <cell r="A387" t="str">
            <v>TKEDGETOPTSMX2</v>
          </cell>
          <cell r="B387" t="str">
            <v>Upgrade TRAK Knee Mill from Edge to SMX2</v>
          </cell>
          <cell r="C387">
            <v>6995</v>
          </cell>
        </row>
        <row r="388">
          <cell r="A388" t="str">
            <v>TKEDGETOPTSMX3</v>
          </cell>
          <cell r="B388" t="str">
            <v>Upgrade TRAK Knee Mill from Edge to SMX3</v>
          </cell>
          <cell r="C388">
            <v>11495</v>
          </cell>
        </row>
        <row r="389">
          <cell r="A389" t="str">
            <v>TKEMXTOPTSMX2</v>
          </cell>
          <cell r="B389" t="str">
            <v>Upgrade TRAK Knee Mill from EMX to SMX2</v>
          </cell>
          <cell r="C389">
            <v>6995</v>
          </cell>
        </row>
        <row r="390">
          <cell r="A390" t="str">
            <v>TKEMXTOPTSMX3</v>
          </cell>
          <cell r="B390" t="str">
            <v>Upgrade TRAK Knee Mill from EMX to SMX3</v>
          </cell>
          <cell r="C390">
            <v>11495</v>
          </cell>
        </row>
        <row r="391">
          <cell r="A391" t="str">
            <v>TKSM2TOSMX2</v>
          </cell>
          <cell r="B391" t="str">
            <v>Upgrade TRAK Knee Mill from SM2 to SMX2</v>
          </cell>
          <cell r="C391">
            <v>6995</v>
          </cell>
        </row>
        <row r="392">
          <cell r="A392" t="str">
            <v>TKSM2TOSMX3</v>
          </cell>
          <cell r="B392" t="str">
            <v>Upgrade TRAK Knee Mill from SM2 to SMX3</v>
          </cell>
          <cell r="C392">
            <v>8995</v>
          </cell>
        </row>
        <row r="393">
          <cell r="A393" t="str">
            <v>TKSM3TOSMX3</v>
          </cell>
          <cell r="B393" t="str">
            <v>Upgrade TRAK Knee Mill from SM3 to SMX3</v>
          </cell>
          <cell r="C393">
            <v>8995</v>
          </cell>
        </row>
        <row r="394">
          <cell r="A394" t="str">
            <v>TKSMX2TOSMX3</v>
          </cell>
          <cell r="B394" t="str">
            <v>Upgrade TRAK Knee Mill from SMX2 to SMX3</v>
          </cell>
          <cell r="C394">
            <v>6995</v>
          </cell>
        </row>
        <row r="395">
          <cell r="A395" t="str">
            <v>TOOL-BT30</v>
          </cell>
          <cell r="B395" t="str">
            <v>Tool holders BT30, 8 pieces of assorted sizes</v>
          </cell>
          <cell r="C395">
            <v>850</v>
          </cell>
        </row>
        <row r="396">
          <cell r="A396" t="str">
            <v>TRAIN</v>
          </cell>
          <cell r="B396" t="str">
            <v>Customer training, ½ hour units, 1 hour minimum</v>
          </cell>
          <cell r="C396">
            <v>60</v>
          </cell>
        </row>
        <row r="397">
          <cell r="A397" t="str">
            <v>TRAK-1440EX</v>
          </cell>
          <cell r="B397" t="str">
            <v>TRAL Lathe, 14"x40", with ProtoTRAK ELX CNC</v>
          </cell>
          <cell r="C397">
            <v>19995</v>
          </cell>
        </row>
        <row r="398">
          <cell r="A398" t="str">
            <v>TRAK-1630HSSX</v>
          </cell>
          <cell r="B398" t="str">
            <v>TRAK Lathe, 16"x30" with ProtoTRAK SLX CNC, High Speed</v>
          </cell>
          <cell r="C398">
            <v>31995</v>
          </cell>
        </row>
        <row r="399">
          <cell r="A399" t="str">
            <v xml:space="preserve">TRAK-1630SX        </v>
          </cell>
          <cell r="B399" t="str">
            <v xml:space="preserve">TRAK Lathe, 16"x30" with ProtoTRAK SLX CNC        </v>
          </cell>
          <cell r="C399">
            <v>27995</v>
          </cell>
        </row>
        <row r="400">
          <cell r="A400" t="str">
            <v xml:space="preserve">TRAK-1845SX </v>
          </cell>
          <cell r="B400" t="str">
            <v xml:space="preserve">TRAK Lathe, 18"x45" with ProtoTRAK SLX CNC              </v>
          </cell>
          <cell r="C400">
            <v>39495</v>
          </cell>
        </row>
        <row r="401">
          <cell r="A401" t="str">
            <v>TRAK-2460SX</v>
          </cell>
          <cell r="B401" t="str">
            <v xml:space="preserve">TRAK Lathe, 24"X 60" with ProtoTRAK SLX CNC </v>
          </cell>
          <cell r="C401">
            <v>56995</v>
          </cell>
        </row>
        <row r="402">
          <cell r="A402" t="str">
            <v>TRAK-2470SX</v>
          </cell>
          <cell r="B402" t="str">
            <v xml:space="preserve">TRAK Lathe, 24"X 70" with ProtoTRAK SLX CNC </v>
          </cell>
          <cell r="C402">
            <v>58995</v>
          </cell>
        </row>
        <row r="403">
          <cell r="A403" t="str">
            <v xml:space="preserve">TRAK-2OP-M10 </v>
          </cell>
          <cell r="B403" t="str">
            <v xml:space="preserve">TRAK 2OP Milling Machine, 14" x 12", 3 HP,  with ProtoTRAK TMX CNC </v>
          </cell>
          <cell r="C403">
            <v>29995</v>
          </cell>
        </row>
        <row r="404">
          <cell r="A404" t="str">
            <v>TRAK-2OP-M11</v>
          </cell>
          <cell r="B404" t="str">
            <v>TRAK 2OP M11 Milling Machine, 14" x 12", 3 HP with ProtoTRAK TMX CNC</v>
          </cell>
          <cell r="C404">
            <v>32995</v>
          </cell>
        </row>
        <row r="405">
          <cell r="A405" t="str">
            <v xml:space="preserve">TRAK-DPMEX2           </v>
          </cell>
          <cell r="B405" t="str">
            <v xml:space="preserve">TRAK DPMEX2, 32"x 16", 3HP with ProtoTRAK EMX CNC </v>
          </cell>
          <cell r="C405">
            <v>23995</v>
          </cell>
        </row>
        <row r="406">
          <cell r="A406" t="str">
            <v xml:space="preserve">TRAK-DPMSX2P           </v>
          </cell>
          <cell r="B406" t="str">
            <v>TRAK DPMSX2P, 32"x 16", 3HP with ProtoTRAK SMX CNC and Programmable Spindle Control</v>
          </cell>
          <cell r="C406">
            <v>30495</v>
          </cell>
        </row>
        <row r="407">
          <cell r="A407" t="str">
            <v xml:space="preserve">TRAK-DPMSX3P            </v>
          </cell>
          <cell r="B407" t="str">
            <v xml:space="preserve">TRAK DPMSX3P, 31"x 17", 5HP with ProtoTRAK SMX CNC and Programmable Spindle Control </v>
          </cell>
          <cell r="C407">
            <v>36995</v>
          </cell>
        </row>
        <row r="408">
          <cell r="A408" t="str">
            <v xml:space="preserve">TRAK-DPMSX5P             </v>
          </cell>
          <cell r="B408" t="str">
            <v>TRAK DPMSX5P, 40"x 20", 5HP with ProtoTRAK SMX CNC and Programmable Spindle Control</v>
          </cell>
          <cell r="C408">
            <v>42995</v>
          </cell>
        </row>
        <row r="409">
          <cell r="A409" t="str">
            <v>TRAK-FHM7</v>
          </cell>
          <cell r="B409" t="str">
            <v>TRAK FHM7, 60"x23", 7.5HP with ProtoTRAK SMX CNC</v>
          </cell>
          <cell r="C409">
            <v>53995</v>
          </cell>
        </row>
        <row r="410">
          <cell r="A410" t="str">
            <v xml:space="preserve">TRAKING </v>
          </cell>
          <cell r="B410" t="str">
            <v>TRAKing Option</v>
          </cell>
          <cell r="C410">
            <v>745</v>
          </cell>
        </row>
        <row r="411">
          <cell r="A411" t="str">
            <v>TRAK-K3EMX</v>
          </cell>
          <cell r="B411" t="str">
            <v>TRAK Knee Mill, 32"x16", 3HP, w/EMX CNC</v>
          </cell>
          <cell r="C411">
            <v>19495</v>
          </cell>
        </row>
        <row r="412">
          <cell r="A412" t="str">
            <v>TRAK-K3SX</v>
          </cell>
          <cell r="B412" t="str">
            <v>TRAK K3 Knee Mill, 32"x16", 3HP, w/PTSMX CNC</v>
          </cell>
          <cell r="C412">
            <v>24995</v>
          </cell>
        </row>
        <row r="413">
          <cell r="A413" t="str">
            <v>TRAK-K3SX-3</v>
          </cell>
          <cell r="B413" t="str">
            <v>TRAK K3 Knee Mill, 32"x16", 3HP, w/PTSMX3 CNC</v>
          </cell>
          <cell r="C413">
            <v>28495</v>
          </cell>
        </row>
        <row r="414">
          <cell r="A414" t="str">
            <v xml:space="preserve">TRAK-LPM </v>
          </cell>
          <cell r="B414" t="str">
            <v xml:space="preserve">TRAK LPM Milling Machine with ProtoTRAK PMX CNC </v>
          </cell>
          <cell r="C414">
            <v>65995</v>
          </cell>
        </row>
        <row r="415">
          <cell r="A415" t="str">
            <v>TRANSFORMER-LPM</v>
          </cell>
          <cell r="B415" t="str">
            <v>Transformer Option LPM 440 to 220V</v>
          </cell>
          <cell r="C415">
            <v>2500</v>
          </cell>
        </row>
        <row r="416">
          <cell r="A416" t="str">
            <v>TRAVEL</v>
          </cell>
          <cell r="B416" t="str">
            <v>Travel, 1/2 hour units, Standard Billing</v>
          </cell>
          <cell r="C416">
            <v>45</v>
          </cell>
        </row>
        <row r="417">
          <cell r="A417" t="str">
            <v>TRL TOOL-1-1845SX</v>
          </cell>
          <cell r="B417" t="str">
            <v xml:space="preserve">Tooling kit, 1" for 1845SX </v>
          </cell>
          <cell r="C417">
            <v>1445</v>
          </cell>
        </row>
        <row r="418">
          <cell r="A418" t="str">
            <v>TRL TOOL-1-2460SX</v>
          </cell>
          <cell r="B418" t="str">
            <v xml:space="preserve">Tooling kit, 1" for 2460SX </v>
          </cell>
          <cell r="C418">
            <v>1395</v>
          </cell>
        </row>
        <row r="419">
          <cell r="A419" t="str">
            <v>TRL TOOL-1</v>
          </cell>
          <cell r="B419" t="str">
            <v>Tooling Kit, 1" for 2470SX</v>
          </cell>
          <cell r="C419">
            <v>1445</v>
          </cell>
        </row>
        <row r="420">
          <cell r="A420" t="str">
            <v xml:space="preserve">TRL TOOL-3/4       </v>
          </cell>
          <cell r="B420" t="str">
            <v xml:space="preserve">Tooling kit, ¾" for 1630SX, 1630HSSX and 1845SX </v>
          </cell>
          <cell r="C420">
            <v>1045</v>
          </cell>
        </row>
        <row r="421">
          <cell r="A421" t="str">
            <v>TRMAGE2TOPTSMX2</v>
          </cell>
          <cell r="B421" t="str">
            <v>Upgrade TRM from AGE2 to SMX2</v>
          </cell>
          <cell r="C421">
            <v>6995</v>
          </cell>
        </row>
        <row r="422">
          <cell r="A422" t="str">
            <v>TRMMX2TOPTSMX2</v>
          </cell>
          <cell r="B422" t="str">
            <v>Upgrade TRM from MX2 to SMX2</v>
          </cell>
          <cell r="C422">
            <v>8495</v>
          </cell>
        </row>
        <row r="423">
          <cell r="A423" t="str">
            <v>TRMMX2TOTRMEMX</v>
          </cell>
          <cell r="B423" t="str">
            <v>Upgrade TRAK TRM Bed Mill from MX2 to EMX</v>
          </cell>
          <cell r="C423">
            <v>5495</v>
          </cell>
        </row>
        <row r="424">
          <cell r="A424" t="str">
            <v>USB MEM</v>
          </cell>
          <cell r="B424" t="str">
            <v>USB Drive</v>
          </cell>
          <cell r="C424">
            <v>125</v>
          </cell>
        </row>
        <row r="425">
          <cell r="A425" t="str">
            <v>VISE-2OPM10</v>
          </cell>
          <cell r="B425" t="str">
            <v>Vise Option - 2OP  (recommend - modified vise)</v>
          </cell>
          <cell r="C425">
            <v>595</v>
          </cell>
        </row>
        <row r="426">
          <cell r="A426" t="str">
            <v>VISE-2OPM11</v>
          </cell>
          <cell r="B426" t="str">
            <v>Vise option</v>
          </cell>
          <cell r="C426">
            <v>595</v>
          </cell>
        </row>
        <row r="427">
          <cell r="A427" t="str">
            <v>VISE-6</v>
          </cell>
          <cell r="B427" t="str">
            <v>Vise, 6", Kurt D688, Includes Mounting Hardware</v>
          </cell>
          <cell r="C427">
            <v>595</v>
          </cell>
        </row>
        <row r="428">
          <cell r="A428" t="str">
            <v>VISE-STOP</v>
          </cell>
          <cell r="B428" t="str">
            <v>Vise Stop Assy – Incl Mag Base And 1”, 2” And 3” Extensions</v>
          </cell>
          <cell r="C428">
            <v>95</v>
          </cell>
        </row>
        <row r="429">
          <cell r="A429" t="str">
            <v>ZGSO-XX</v>
          </cell>
          <cell r="B429" t="str">
            <v>Z Glass scale option, retrofit, specify machine kit</v>
          </cell>
          <cell r="C429">
            <v>750</v>
          </cell>
        </row>
        <row r="430">
          <cell r="A430" t="str">
            <v>Z-P/F-K3</v>
          </cell>
          <cell r="B430" t="str">
            <v>Knee Power Feed, K3, all models</v>
          </cell>
          <cell r="C430">
            <v>795</v>
          </cell>
        </row>
      </sheetData>
      <sheetData sheetId="1"/>
      <sheetData sheetId="2">
        <row r="1">
          <cell r="A1" t="str">
            <v>Item</v>
          </cell>
          <cell r="B1" t="str">
            <v xml:space="preserve">PART DESCRIPTION                   </v>
          </cell>
          <cell r="C1" t="str">
            <v>LIST   PRICE 2017</v>
          </cell>
        </row>
        <row r="2">
          <cell r="A2" t="str">
            <v>440V-1440EX</v>
          </cell>
          <cell r="B2" t="str">
            <v>Change Voltage from 220V to 440V</v>
          </cell>
          <cell r="C2" t="str">
            <v>No Charge</v>
          </cell>
        </row>
        <row r="3">
          <cell r="A3" t="str">
            <v>440V-2OPM10</v>
          </cell>
          <cell r="B3" t="str">
            <v>Change voltage from 220V to 440V - 2OP</v>
          </cell>
          <cell r="C3">
            <v>525</v>
          </cell>
        </row>
        <row r="4">
          <cell r="A4" t="str">
            <v>440V-2OPM11</v>
          </cell>
          <cell r="B4" t="str">
            <v>Change voltage from 220V to 440V</v>
          </cell>
          <cell r="C4">
            <v>525</v>
          </cell>
        </row>
        <row r="5">
          <cell r="A5" t="str">
            <v xml:space="preserve">440V-DPMEX2 </v>
          </cell>
          <cell r="B5" t="str">
            <v>Change voltage from 220V to 440V - DPMEX2</v>
          </cell>
          <cell r="C5">
            <v>0</v>
          </cell>
        </row>
        <row r="6">
          <cell r="A6" t="str">
            <v xml:space="preserve">440V-K3 </v>
          </cell>
          <cell r="B6" t="str">
            <v>Change voltage from 220V to 440V - K3EMX</v>
          </cell>
          <cell r="C6">
            <v>0</v>
          </cell>
        </row>
        <row r="7">
          <cell r="A7" t="str">
            <v>440V-K3SX</v>
          </cell>
          <cell r="B7" t="str">
            <v>Change voltage from 220V to 440V - K3SX</v>
          </cell>
          <cell r="C7">
            <v>0</v>
          </cell>
        </row>
        <row r="8">
          <cell r="A8" t="str">
            <v>4TH-AXIS</v>
          </cell>
          <cell r="B8" t="str">
            <v>4th-Axis Option - Complete</v>
          </cell>
          <cell r="C8">
            <v>11995</v>
          </cell>
        </row>
        <row r="9">
          <cell r="A9" t="str">
            <v>AFO UPGRADE</v>
          </cell>
          <cell r="B9" t="str">
            <v>Add Verify to AFO already purchased</v>
          </cell>
          <cell r="C9">
            <v>365</v>
          </cell>
        </row>
        <row r="10">
          <cell r="A10" t="str">
            <v>AFO W/VERIFY-SLX</v>
          </cell>
          <cell r="B10" t="str">
            <v xml:space="preserve">Advanced Features, w/Verify, SLX </v>
          </cell>
          <cell r="C10">
            <v>1385</v>
          </cell>
        </row>
        <row r="11">
          <cell r="A11" t="str">
            <v>AFO W/VERIFY-SMX</v>
          </cell>
          <cell r="B11" t="str">
            <v xml:space="preserve">Advanced Features, w/Verify, SMX </v>
          </cell>
          <cell r="C11">
            <v>1385</v>
          </cell>
        </row>
        <row r="12">
          <cell r="A12" t="str">
            <v>AGE2TOEMX</v>
          </cell>
          <cell r="B12" t="str">
            <v>Upgrade retrofit AGE2 to EMX</v>
          </cell>
          <cell r="C12">
            <v>3495</v>
          </cell>
        </row>
        <row r="13">
          <cell r="A13" t="str">
            <v>AGE2TOPTKMX3</v>
          </cell>
          <cell r="B13" t="str">
            <v>Upgrade retrofit AGE2 to KMX3</v>
          </cell>
          <cell r="C13">
            <v>7495</v>
          </cell>
        </row>
        <row r="14">
          <cell r="A14" t="str">
            <v>AGE2TOPTKMX2</v>
          </cell>
          <cell r="B14" t="str">
            <v>Upgrade retrofit AGE2 to KMX2</v>
          </cell>
          <cell r="C14">
            <v>4295</v>
          </cell>
        </row>
        <row r="15">
          <cell r="A15" t="str">
            <v>AGE2TOPTSMX2</v>
          </cell>
          <cell r="B15" t="str">
            <v>Upgrade retrofit AGE2 to SMX2</v>
          </cell>
          <cell r="C15">
            <v>7250</v>
          </cell>
        </row>
        <row r="16">
          <cell r="A16" t="str">
            <v>AGE2TOPTSMX3</v>
          </cell>
          <cell r="B16" t="str">
            <v>Upgrade retrofit AGE2 to SMX3</v>
          </cell>
          <cell r="C16">
            <v>10650</v>
          </cell>
        </row>
        <row r="17">
          <cell r="A17" t="str">
            <v>AGE3TOEMX</v>
          </cell>
          <cell r="B17" t="str">
            <v>Upgrade retrofit AGE3 to EMX</v>
          </cell>
          <cell r="C17">
            <v>3995</v>
          </cell>
        </row>
        <row r="18">
          <cell r="A18" t="str">
            <v>AGE3TOPTKMX3</v>
          </cell>
          <cell r="B18" t="str">
            <v>Upgrade retrofit AGE3 to KMX3</v>
          </cell>
          <cell r="C18">
            <v>5495</v>
          </cell>
        </row>
        <row r="19">
          <cell r="A19" t="str">
            <v>AGE3TOPTSMX2</v>
          </cell>
          <cell r="B19" t="str">
            <v>Upgrade retrofit AGE3 to SMX2</v>
          </cell>
          <cell r="C19">
            <v>6750</v>
          </cell>
        </row>
        <row r="20">
          <cell r="A20" t="str">
            <v>AGE3TOPTSMX3</v>
          </cell>
          <cell r="B20" t="str">
            <v>Upgrade retrofit AGE3 to SMX3</v>
          </cell>
          <cell r="C20">
            <v>10650</v>
          </cell>
        </row>
        <row r="21">
          <cell r="A21" t="str">
            <v>AUGER</v>
          </cell>
          <cell r="B21" t="str">
            <v xml:space="preserve">Chip Auger </v>
          </cell>
          <cell r="C21" t="str">
            <v>INCL</v>
          </cell>
        </row>
        <row r="22">
          <cell r="A22" t="str">
            <v>AUTO LUBE</v>
          </cell>
          <cell r="B22" t="str">
            <v>Auto Lubrication Pump, Knee Mills</v>
          </cell>
          <cell r="C22">
            <v>665</v>
          </cell>
        </row>
        <row r="23">
          <cell r="A23" t="str">
            <v>AUX-KMX</v>
          </cell>
          <cell r="B23" t="str">
            <v>Auxiliary functions, ProtoTRAK KMX3 (3 AXIS only)</v>
          </cell>
          <cell r="C23">
            <v>750</v>
          </cell>
        </row>
        <row r="24">
          <cell r="A24" t="str">
            <v>AUX-KMX-UP</v>
          </cell>
          <cell r="B24" t="str">
            <v>Auxiliary functions, ProtoTRAK KMX3</v>
          </cell>
          <cell r="C24">
            <v>750</v>
          </cell>
        </row>
        <row r="25">
          <cell r="A25" t="str">
            <v>AUX-PTSX</v>
          </cell>
          <cell r="B25" t="str">
            <v xml:space="preserve">Auxiliary Functions </v>
          </cell>
          <cell r="C25">
            <v>1550</v>
          </cell>
        </row>
        <row r="26">
          <cell r="A26" t="str">
            <v xml:space="preserve">AUX-PTSX    </v>
          </cell>
          <cell r="B26" t="str">
            <v xml:space="preserve">Auxiliary Function Box for PTSMX3 </v>
          </cell>
          <cell r="C26">
            <v>1550</v>
          </cell>
        </row>
        <row r="27">
          <cell r="A27" t="str">
            <v>B3TODPMSX3</v>
          </cell>
          <cell r="B27" t="str">
            <v>Upgrade Sport B3 from M3 to SMX3</v>
          </cell>
          <cell r="C27">
            <v>8995</v>
          </cell>
        </row>
        <row r="28">
          <cell r="A28" t="str">
            <v>B3TOPTKMX3</v>
          </cell>
          <cell r="B28" t="str">
            <v>Upgrade Sport B3 from M3 to ProtoTRAK KMX3</v>
          </cell>
          <cell r="C28">
            <v>5495</v>
          </cell>
        </row>
        <row r="29">
          <cell r="A29" t="str">
            <v>B5TODPMSX5</v>
          </cell>
          <cell r="B29" t="str">
            <v>Upgrade Sport B5 to DPMSX5</v>
          </cell>
          <cell r="C29">
            <v>9995</v>
          </cell>
        </row>
        <row r="30">
          <cell r="A30" t="str">
            <v>B5TOPTKMX3</v>
          </cell>
          <cell r="B30" t="str">
            <v>Upgrade Sport B5 from M3 to KMX3</v>
          </cell>
          <cell r="C30">
            <v>5995</v>
          </cell>
        </row>
        <row r="31">
          <cell r="A31" t="str">
            <v>BEZ 7S/7A</v>
          </cell>
          <cell r="B31" t="str">
            <v xml:space="preserve">Bezel - 7S/7A, alum. retainer w/flat glass     </v>
          </cell>
          <cell r="C31">
            <v>0</v>
          </cell>
        </row>
        <row r="32">
          <cell r="A32" t="str">
            <v>BRKT-CLMP</v>
          </cell>
          <cell r="B32" t="str">
            <v>Coolant Pump Switch Bracket - KMX w/o Aux Functions</v>
          </cell>
          <cell r="C32">
            <v>50</v>
          </cell>
        </row>
        <row r="33">
          <cell r="A33" t="str">
            <v>BSUP-1</v>
          </cell>
          <cell r="B33" t="str">
            <v>Ballscrew Upgrade - 36" &amp; 12" Ballscrews ($250 less if ordered with CNC upgrade)</v>
          </cell>
          <cell r="C33">
            <v>1675</v>
          </cell>
        </row>
        <row r="34">
          <cell r="A34" t="str">
            <v>BSUP-2</v>
          </cell>
          <cell r="B34" t="str">
            <v>Ballscrew Upgrade - 42" &amp; 12" Ballscrews ($250 less if ordered with CNC upgrade)</v>
          </cell>
          <cell r="C34">
            <v>1675</v>
          </cell>
        </row>
        <row r="35">
          <cell r="A35" t="str">
            <v>BSUP-3</v>
          </cell>
          <cell r="B35" t="str">
            <v>Ballscrew Upgrade - 48" &amp; 12" Ballscrews ($250 less if ordered with CNC upgrade)</v>
          </cell>
          <cell r="C35">
            <v>1675</v>
          </cell>
        </row>
        <row r="36">
          <cell r="A36" t="str">
            <v>BSUP-4</v>
          </cell>
          <cell r="B36" t="str">
            <v>Ballscrew Upgrade - 48" &amp; 16" Ballscrews ($250 less if ordered with CNC upgrade)</v>
          </cell>
          <cell r="C36">
            <v>1675</v>
          </cell>
        </row>
        <row r="37">
          <cell r="A37" t="str">
            <v>BSUP-5</v>
          </cell>
          <cell r="B37" t="str">
            <v>Ballscrew Upgrade - 54" &amp; 16" Ballscrews ($250 less if ordered with CNC upgrade)</v>
          </cell>
          <cell r="C37">
            <v>1675</v>
          </cell>
        </row>
        <row r="38">
          <cell r="A38" t="str">
            <v>BSUP-6</v>
          </cell>
          <cell r="B38" t="str">
            <v>Ballscrew Upgrade - 48" &amp; 19" Ballscrews, Sharp QMV 1 ($250 less if ordered with CNC upgrade)</v>
          </cell>
          <cell r="C38">
            <v>1675</v>
          </cell>
        </row>
        <row r="39">
          <cell r="A39" t="str">
            <v>BSUP-7</v>
          </cell>
          <cell r="B39" t="str">
            <v>Ballscrew Upgrade - Bridgeport Series 2 &amp; Series 2 SP ($250 less if ordered with CNC upgrade)</v>
          </cell>
          <cell r="C39">
            <v>2575</v>
          </cell>
        </row>
        <row r="40">
          <cell r="A40" t="str">
            <v>BSUP-8</v>
          </cell>
          <cell r="B40" t="str">
            <v>Ballscrew Upgrade - Clausing Kondia FV-300 ($250 less if ordered with CNC upgrade)</v>
          </cell>
          <cell r="C40">
            <v>2575</v>
          </cell>
        </row>
        <row r="41">
          <cell r="A41" t="str">
            <v>BSUP-DPM3</v>
          </cell>
          <cell r="B41" t="str">
            <v>Ballscrew Upgrade - DPM3 ($250 less if ordered with CNC upgrade)</v>
          </cell>
          <cell r="C41">
            <v>1675</v>
          </cell>
        </row>
        <row r="42">
          <cell r="A42" t="str">
            <v>BSUP-DPM5</v>
          </cell>
          <cell r="B42" t="str">
            <v>Ballscrew Upgrade - DPM5 ($250 less if ordered with CNC upgrade)</v>
          </cell>
          <cell r="C42">
            <v>1675</v>
          </cell>
        </row>
        <row r="43">
          <cell r="A43" t="str">
            <v>BSUP-DPMSX3</v>
          </cell>
          <cell r="B43" t="str">
            <v>Ballscrew Upgrade - DPMSX3 ($250 less if ordered with CNC upgrade)</v>
          </cell>
          <cell r="C43">
            <v>1675</v>
          </cell>
        </row>
        <row r="44">
          <cell r="A44" t="str">
            <v>BSUP-DPMSX5</v>
          </cell>
          <cell r="B44" t="str">
            <v>Ballscrew Upgrade - DPMSX5 ($250 less if ordered with CNC upgrade)</v>
          </cell>
          <cell r="C44">
            <v>1675</v>
          </cell>
        </row>
        <row r="45">
          <cell r="A45" t="str">
            <v>BSUP-K2</v>
          </cell>
          <cell r="B45" t="str">
            <v>Ballscrew Upgrade - K2 ($250 less if ordered with CNC upgrade)</v>
          </cell>
          <cell r="C45">
            <v>1675</v>
          </cell>
        </row>
        <row r="46">
          <cell r="A46" t="str">
            <v>BSUP-K2SX</v>
          </cell>
          <cell r="B46" t="str">
            <v>Ballscrew Upgrade - K2SX ($250 less if ordered with CNC upgrade)</v>
          </cell>
          <cell r="C46">
            <v>1675</v>
          </cell>
        </row>
        <row r="47">
          <cell r="A47" t="str">
            <v>BSUP-K3</v>
          </cell>
          <cell r="B47" t="str">
            <v>Ballscrew Upgrade - K3 ($250 less if ordered with CNC upgrade)</v>
          </cell>
          <cell r="C47">
            <v>1675</v>
          </cell>
        </row>
        <row r="48">
          <cell r="A48" t="str">
            <v>BSUP-K3SX</v>
          </cell>
          <cell r="B48" t="str">
            <v>Ballscrew Upgrade - K3SX ($250 less if ordered with CNC upgrade)</v>
          </cell>
          <cell r="C48">
            <v>1675</v>
          </cell>
        </row>
        <row r="49">
          <cell r="A49" t="str">
            <v>BSUP-K4</v>
          </cell>
          <cell r="B49" t="str">
            <v>Ballscrew Upgrade - K4 ($250 less if ordered with CNC upgrade)</v>
          </cell>
          <cell r="C49">
            <v>1675</v>
          </cell>
        </row>
        <row r="50">
          <cell r="A50" t="str">
            <v>BSUP-K4SX</v>
          </cell>
          <cell r="B50" t="str">
            <v>Ballscrew Upgrade - K4SX ($250 less if ordered with CNC upgrade)</v>
          </cell>
          <cell r="C50">
            <v>1675</v>
          </cell>
        </row>
        <row r="51">
          <cell r="A51" t="str">
            <v>BSUP-XX (1-6)</v>
          </cell>
          <cell r="B51" t="str">
            <v>Replace ballscrews, X and Y ($250 discount if ordered with upgrade)</v>
          </cell>
          <cell r="C51">
            <v>0</v>
          </cell>
        </row>
        <row r="52">
          <cell r="A52" t="str">
            <v>BSUP-XX (7/8)</v>
          </cell>
          <cell r="B52" t="str">
            <v>Replace ballscrews, X and Y ($250 discount if ordered with upgrade)</v>
          </cell>
          <cell r="C52">
            <v>0</v>
          </cell>
        </row>
        <row r="53">
          <cell r="A53" t="str">
            <v>CART-FIX</v>
          </cell>
          <cell r="B53" t="str">
            <v>Fixture Cart</v>
          </cell>
          <cell r="C53">
            <v>505</v>
          </cell>
        </row>
        <row r="54">
          <cell r="A54" t="str">
            <v>CART-TOOL</v>
          </cell>
          <cell r="B54" t="str">
            <v>Tooling Cart, Preset Tool, Plate (Additional)</v>
          </cell>
          <cell r="C54">
            <v>920</v>
          </cell>
        </row>
        <row r="55">
          <cell r="A55" t="str">
            <v>CART-TOOL-2OP</v>
          </cell>
          <cell r="B55" t="str">
            <v>30 Taper Tooling Cart - 2OP</v>
          </cell>
          <cell r="C55">
            <v>615</v>
          </cell>
        </row>
        <row r="56">
          <cell r="A56" t="str">
            <v>CART-TOOL</v>
          </cell>
          <cell r="B56" t="str">
            <v>Cable Breakout Box (required for LSO and EHW function)</v>
          </cell>
          <cell r="C56">
            <v>0</v>
          </cell>
        </row>
        <row r="57">
          <cell r="A57" t="str">
            <v>CBB-KMX</v>
          </cell>
          <cell r="B57" t="str">
            <v>Cable Breakout Box - KMX (Needed for LS02 &amp; EHW-KMX options.  Not needed if ordering AUX-KMX)</v>
          </cell>
          <cell r="C57">
            <v>250</v>
          </cell>
        </row>
        <row r="58">
          <cell r="A58" t="str">
            <v>CC-1440EX</v>
          </cell>
          <cell r="B58" t="str">
            <v>Collet closer - D1-4</v>
          </cell>
          <cell r="C58">
            <v>995</v>
          </cell>
        </row>
        <row r="59">
          <cell r="A59" t="str">
            <v>CC-1630HSSX</v>
          </cell>
          <cell r="B59" t="str">
            <v>Collet closer - A2-4, 5C for 1630HSSX</v>
          </cell>
          <cell r="C59">
            <v>1678</v>
          </cell>
        </row>
        <row r="60">
          <cell r="A60" t="str">
            <v xml:space="preserve">CC-1630SX           </v>
          </cell>
          <cell r="B60" t="str">
            <v xml:space="preserve">Collet closer - 5C for 1630SX             </v>
          </cell>
          <cell r="C60">
            <v>1015</v>
          </cell>
        </row>
        <row r="61">
          <cell r="A61" t="str">
            <v>CC-1845SX</v>
          </cell>
          <cell r="B61" t="str">
            <v xml:space="preserve">Collet closer - 5C for 1845SX </v>
          </cell>
          <cell r="C61">
            <v>1678</v>
          </cell>
        </row>
        <row r="62">
          <cell r="A62" t="str">
            <v xml:space="preserve">CHUCK-12/D8         </v>
          </cell>
          <cell r="B62" t="str">
            <v xml:space="preserve">Chuck - 12" D1-8 for 2460SX                </v>
          </cell>
          <cell r="C62">
            <v>0</v>
          </cell>
        </row>
        <row r="63">
          <cell r="A63" t="str">
            <v xml:space="preserve">CHUCK-12/D8         </v>
          </cell>
          <cell r="B63" t="str">
            <v>Chuck - 12" D1-8 for 2470SX</v>
          </cell>
          <cell r="C63">
            <v>0</v>
          </cell>
        </row>
        <row r="64">
          <cell r="A64" t="str">
            <v xml:space="preserve">CHUCK-1845SX         </v>
          </cell>
          <cell r="B64" t="str">
            <v xml:space="preserve">Chuck - 8" D1-6 for 1845SX          </v>
          </cell>
          <cell r="C64">
            <v>0</v>
          </cell>
        </row>
        <row r="65">
          <cell r="A65" t="str">
            <v>CHUCK-BUCK-6A4</v>
          </cell>
          <cell r="B65" t="str">
            <v>Buck-Chuck-6" A2-4 for 1630HS</v>
          </cell>
          <cell r="C65">
            <v>1395</v>
          </cell>
        </row>
        <row r="66">
          <cell r="A66" t="str">
            <v>CHUCK-6/D4</v>
          </cell>
          <cell r="B66" t="str">
            <v>Chuck - 6" D1-4</v>
          </cell>
          <cell r="C66">
            <v>765</v>
          </cell>
        </row>
        <row r="67">
          <cell r="A67" t="str">
            <v xml:space="preserve">CHUCK-8/D6         </v>
          </cell>
          <cell r="B67" t="str">
            <v xml:space="preserve">Chuck - 8" D1-6 for 1630SX        </v>
          </cell>
          <cell r="C67">
            <v>0</v>
          </cell>
        </row>
        <row r="68">
          <cell r="A68" t="str">
            <v xml:space="preserve">CHUCK-BUCK-12/D8         </v>
          </cell>
          <cell r="B68" t="str">
            <v xml:space="preserve">Chuck-Buck 12" D1-8 for 2470SX                </v>
          </cell>
          <cell r="C68">
            <v>1595</v>
          </cell>
        </row>
        <row r="69">
          <cell r="A69" t="str">
            <v xml:space="preserve">CHUCK-BUCK-8/D6         </v>
          </cell>
          <cell r="B69" t="str">
            <v xml:space="preserve">Chuck-Buck 8" D1-6 for 1630SX/1845SX        </v>
          </cell>
          <cell r="C69">
            <v>1495</v>
          </cell>
        </row>
        <row r="70">
          <cell r="A70" t="str">
            <v>CLAMP-BALL-LOCK</v>
          </cell>
          <cell r="B70" t="str">
            <v>Fixture Clamping Devices – Set Of 4</v>
          </cell>
          <cell r="C70">
            <v>310</v>
          </cell>
        </row>
        <row r="71">
          <cell r="A71" t="str">
            <v>CLPMP-1440EX</v>
          </cell>
          <cell r="B71" t="str">
            <v>Coolant Pump</v>
          </cell>
          <cell r="C71">
            <v>755</v>
          </cell>
        </row>
        <row r="72">
          <cell r="A72" t="str">
            <v>CLPMP-1845SX</v>
          </cell>
          <cell r="B72" t="str">
            <v>Coolant Pump, for 1845SX</v>
          </cell>
          <cell r="C72">
            <v>777</v>
          </cell>
        </row>
        <row r="73">
          <cell r="A73" t="str">
            <v>CLPMP-2470SX</v>
          </cell>
          <cell r="B73" t="str">
            <v>Coolant Pump, for 2470SX</v>
          </cell>
          <cell r="C73">
            <v>777</v>
          </cell>
        </row>
        <row r="74">
          <cell r="A74" t="str">
            <v xml:space="preserve">CLPMP-DPMEX2 </v>
          </cell>
          <cell r="B74" t="str">
            <v>Coolant Pump, separate switch</v>
          </cell>
          <cell r="C74">
            <v>0</v>
          </cell>
        </row>
        <row r="75">
          <cell r="A75" t="str">
            <v>CLPMP-DPMSX</v>
          </cell>
          <cell r="B75" t="str">
            <v>Coolant Pump, bed mills, separate switch</v>
          </cell>
          <cell r="C75">
            <v>777</v>
          </cell>
        </row>
        <row r="76">
          <cell r="A76" t="str">
            <v xml:space="preserve">CLPMP-DPMSX          </v>
          </cell>
          <cell r="B76" t="str">
            <v xml:space="preserve">Coolant Pump, DPM SX2/SX3/SX5, separate switch               </v>
          </cell>
          <cell r="C76">
            <v>777</v>
          </cell>
        </row>
        <row r="77">
          <cell r="A77" t="str">
            <v>CLPMP-DPMSXAUX</v>
          </cell>
          <cell r="B77" t="str">
            <v>Coolant Pump, DPMSX, use with Aux Option</v>
          </cell>
          <cell r="C77">
            <v>777</v>
          </cell>
        </row>
        <row r="78">
          <cell r="A78" t="str">
            <v>CLPMP-FHM</v>
          </cell>
          <cell r="B78" t="str">
            <v>Coolant Pump- FHM7</v>
          </cell>
          <cell r="C78">
            <v>777</v>
          </cell>
        </row>
        <row r="79">
          <cell r="A79" t="str">
            <v>CLPMP-KEMX</v>
          </cell>
          <cell r="B79" t="str">
            <v>Coolant Pump, separate switch</v>
          </cell>
          <cell r="C79">
            <v>777</v>
          </cell>
        </row>
        <row r="80">
          <cell r="A80" t="str">
            <v>CLPMP-K3KMXAUX</v>
          </cell>
          <cell r="B80" t="str">
            <v>Coolant Pump for K3KMX-3 with Aux Option</v>
          </cell>
          <cell r="C80">
            <v>777</v>
          </cell>
        </row>
        <row r="81">
          <cell r="A81" t="str">
            <v>CLPMP-K3KMX</v>
          </cell>
          <cell r="B81" t="str">
            <v>Coolant Pump for K3KMX, separate switch</v>
          </cell>
          <cell r="C81">
            <v>777</v>
          </cell>
        </row>
        <row r="82">
          <cell r="A82" t="str">
            <v>CLPMP-KSX</v>
          </cell>
          <cell r="B82" t="str">
            <v>Coolant Pump for KSX, separate switch</v>
          </cell>
          <cell r="C82">
            <v>777</v>
          </cell>
        </row>
        <row r="83">
          <cell r="A83" t="str">
            <v>CLPMP-KSXAUX</v>
          </cell>
          <cell r="B83" t="str">
            <v>Coolant Pump for K3SX-3 with Aux Option</v>
          </cell>
          <cell r="C83">
            <v>777</v>
          </cell>
        </row>
        <row r="84">
          <cell r="A84" t="str">
            <v>CLPMP-LATHE</v>
          </cell>
          <cell r="B84" t="str">
            <v>Coolant Pump, for 1630SX, 1630HSSX, 2460SX</v>
          </cell>
          <cell r="C84">
            <v>777</v>
          </cell>
        </row>
        <row r="85">
          <cell r="A85" t="str">
            <v>CONV-CAM</v>
          </cell>
          <cell r="B85" t="str">
            <v>CAM file out converter</v>
          </cell>
          <cell r="C85">
            <v>522</v>
          </cell>
        </row>
        <row r="86">
          <cell r="A86" t="str">
            <v>CONV-CAM-ADD</v>
          </cell>
          <cell r="B86" t="str">
            <v>CAM file out converter, Mills Only, Additional seat</v>
          </cell>
          <cell r="C86">
            <v>305</v>
          </cell>
        </row>
        <row r="87">
          <cell r="A87" t="str">
            <v>CONV-CAML</v>
          </cell>
          <cell r="B87" t="str">
            <v>CAM File Out Converter, Lathes</v>
          </cell>
          <cell r="C87">
            <v>522</v>
          </cell>
        </row>
        <row r="88">
          <cell r="A88" t="str">
            <v>CONV-CAML-ADD</v>
          </cell>
          <cell r="B88" t="str">
            <v>CAM File Out Converter, Lathes, Additional Seat</v>
          </cell>
          <cell r="C88">
            <v>305</v>
          </cell>
        </row>
        <row r="89">
          <cell r="A89" t="str">
            <v>CONV-DXF</v>
          </cell>
          <cell r="B89" t="str">
            <v>Converter, DXF file</v>
          </cell>
          <cell r="C89">
            <v>887</v>
          </cell>
        </row>
        <row r="90">
          <cell r="A90" t="str">
            <v>CONV-DXF ADD</v>
          </cell>
          <cell r="B90" t="str">
            <v>Converter, DXF file for Mills, Additional seat</v>
          </cell>
          <cell r="C90">
            <v>565</v>
          </cell>
        </row>
        <row r="91">
          <cell r="A91" t="str">
            <v>CONV-DXF-ADD</v>
          </cell>
          <cell r="B91" t="str">
            <v>DXF File Converter, Additional Seat</v>
          </cell>
          <cell r="C91">
            <v>565</v>
          </cell>
        </row>
        <row r="92">
          <cell r="A92" t="str">
            <v>CONV-DXFL</v>
          </cell>
          <cell r="B92" t="str">
            <v xml:space="preserve">DXF File Converter for Lathes </v>
          </cell>
          <cell r="C92">
            <v>887</v>
          </cell>
        </row>
        <row r="93">
          <cell r="A93" t="str">
            <v>CONV-DXFL-ADD</v>
          </cell>
          <cell r="B93" t="str">
            <v xml:space="preserve">DXF File Converter for Lathes, Additional Seat </v>
          </cell>
          <cell r="C93">
            <v>565</v>
          </cell>
        </row>
        <row r="94">
          <cell r="A94" t="str">
            <v>CONV-PARA/DXF-M</v>
          </cell>
          <cell r="B94" t="str">
            <v>Converter, Parasolid &amp; DXF files</v>
          </cell>
          <cell r="C94">
            <v>1326</v>
          </cell>
        </row>
        <row r="95">
          <cell r="A95" t="str">
            <v>CONV-PARA/DXF-M ADD</v>
          </cell>
          <cell r="B95" t="str">
            <v>Converter, Parasolid &amp; DXF files, Additional seat</v>
          </cell>
          <cell r="C95">
            <v>1020</v>
          </cell>
        </row>
        <row r="96">
          <cell r="A96" t="str">
            <v>CONV-PARA-M</v>
          </cell>
          <cell r="B96" t="str">
            <v>Converter, Parasolid file</v>
          </cell>
          <cell r="C96">
            <v>1020</v>
          </cell>
        </row>
        <row r="97">
          <cell r="A97" t="str">
            <v>CONV-PARA-M ADD</v>
          </cell>
          <cell r="B97" t="str">
            <v>Converter, Parasolid file, Additional seat</v>
          </cell>
          <cell r="C97">
            <v>715</v>
          </cell>
        </row>
        <row r="98">
          <cell r="A98" t="str">
            <v>COOLER-2470</v>
          </cell>
          <cell r="B98" t="str">
            <v>Oil Cooler - Headstock - 2470SX</v>
          </cell>
          <cell r="C98">
            <v>1785</v>
          </cell>
        </row>
        <row r="99">
          <cell r="A99" t="str">
            <v>CPAN-K3</v>
          </cell>
          <cell r="B99" t="str">
            <v>Chip Pan for K3, all models</v>
          </cell>
          <cell r="C99">
            <v>460</v>
          </cell>
        </row>
        <row r="100">
          <cell r="A100" t="str">
            <v>CTRAY-2</v>
          </cell>
          <cell r="B100" t="str">
            <v>Chip Tray and Splash Shield for DPMEX2</v>
          </cell>
          <cell r="C100">
            <v>0</v>
          </cell>
        </row>
        <row r="101">
          <cell r="A101" t="str">
            <v>CTRAY-3</v>
          </cell>
          <cell r="B101" t="str">
            <v>Chip Tray and Splash Shield for DPMSX3P</v>
          </cell>
          <cell r="C101">
            <v>775</v>
          </cell>
        </row>
        <row r="102">
          <cell r="A102" t="str">
            <v>CTRAY-5</v>
          </cell>
          <cell r="B102" t="str">
            <v>Chip Tray and Splash Shield for DPMSX5P</v>
          </cell>
          <cell r="C102">
            <v>775</v>
          </cell>
        </row>
        <row r="103">
          <cell r="A103" t="str">
            <v>CTRAY-8</v>
          </cell>
          <cell r="B103" t="str">
            <v>Chip Tray and Splash Shield for DPMSX2P</v>
          </cell>
          <cell r="C103">
            <v>775</v>
          </cell>
        </row>
        <row r="104">
          <cell r="A104" t="str">
            <v>CTRAY-9</v>
          </cell>
          <cell r="B104" t="str">
            <v>Chip Tray and Splash Shield for FHM7</v>
          </cell>
          <cell r="C104">
            <v>975</v>
          </cell>
        </row>
        <row r="105">
          <cell r="A105" t="str">
            <v>DIAL FACE 7A</v>
          </cell>
          <cell r="B105" t="str">
            <v xml:space="preserve">Dial Face - 7A (2-pcs)                         </v>
          </cell>
          <cell r="C105">
            <v>0</v>
          </cell>
        </row>
        <row r="106">
          <cell r="A106" t="str">
            <v>DIAL FACE 7ACF</v>
          </cell>
          <cell r="B106" t="str">
            <v xml:space="preserve">Dial Face - 7ACF (2-pcs)                       </v>
          </cell>
          <cell r="C106">
            <v>0</v>
          </cell>
        </row>
        <row r="107">
          <cell r="A107" t="str">
            <v>DIAL FACE 7S</v>
          </cell>
          <cell r="B107" t="str">
            <v xml:space="preserve">Dial Face - 7S (2-pcs)                         </v>
          </cell>
          <cell r="C107">
            <v>0</v>
          </cell>
        </row>
        <row r="108">
          <cell r="A108" t="str">
            <v>DOOR1440P (22872)</v>
          </cell>
          <cell r="B108" t="str">
            <v xml:space="preserve">Door and interlock retrofit kit for 1440P - LX2 and L2 </v>
          </cell>
          <cell r="C108">
            <v>0</v>
          </cell>
        </row>
        <row r="109">
          <cell r="A109" t="str">
            <v>DOOR1745P (22873)</v>
          </cell>
          <cell r="B109" t="str">
            <v xml:space="preserve">Door and interlock retrofit kit for 1745P - LX2 and L2 </v>
          </cell>
          <cell r="C109">
            <v>0</v>
          </cell>
        </row>
        <row r="110">
          <cell r="A110" t="str">
            <v>DPM5AGE3TOPTKMX3</v>
          </cell>
          <cell r="B110" t="str">
            <v>Upgrade DPM5 from AGE3 to ProtoTRAK KMX3</v>
          </cell>
          <cell r="C110">
            <v>5495</v>
          </cell>
        </row>
        <row r="111">
          <cell r="A111" t="str">
            <v>DPM5TODPMSX5</v>
          </cell>
          <cell r="B111" t="str">
            <v>Upgrade DPM5/AGE3 to DPMSX5</v>
          </cell>
          <cell r="C111">
            <v>9995</v>
          </cell>
        </row>
        <row r="112">
          <cell r="A112" t="str">
            <v>DPMAGE3TODPMSX3</v>
          </cell>
          <cell r="B112" t="str">
            <v>Upgrade DPM from AGE3 to SMX3</v>
          </cell>
          <cell r="C112">
            <v>8995</v>
          </cell>
        </row>
        <row r="113">
          <cell r="A113" t="str">
            <v>DPMAGE3TOPTKMX3</v>
          </cell>
          <cell r="B113" t="str">
            <v>Upgrade DPM from AGE3 to ProtoTRAK KMX3</v>
          </cell>
          <cell r="C113">
            <v>5495</v>
          </cell>
        </row>
        <row r="114">
          <cell r="A114" t="str">
            <v>DPME2TODPMSX2</v>
          </cell>
          <cell r="B114" t="str">
            <v>Upgrade DPME2 from EDGE3 CNC to SMX CNC</v>
          </cell>
          <cell r="C114">
            <v>7995</v>
          </cell>
        </row>
        <row r="115">
          <cell r="A115" t="str">
            <v>DPMEX2TODPMSX2</v>
          </cell>
          <cell r="B115" t="str">
            <v>Upgrade DPME2 from EMX CNC to SMX CNC</v>
          </cell>
          <cell r="C115">
            <v>8495</v>
          </cell>
        </row>
        <row r="116">
          <cell r="A116" t="str">
            <v>DPMEX2TOPTKMX3</v>
          </cell>
          <cell r="B116" t="str">
            <v>Upgrade DPM from EMX3 to ProtoTRAK KMX3</v>
          </cell>
          <cell r="C116">
            <v>6495</v>
          </cell>
        </row>
        <row r="117">
          <cell r="A117" t="str">
            <v>DPMMX3TODPMSX3</v>
          </cell>
          <cell r="B117" t="str">
            <v>Upgrade DPM from MX3 to SMX3</v>
          </cell>
          <cell r="C117">
            <v>9495</v>
          </cell>
        </row>
        <row r="118">
          <cell r="A118" t="str">
            <v>DPMMX3TOPTKMX3</v>
          </cell>
          <cell r="B118" t="str">
            <v>Upgrade DPM from MX3 to ProtoTRAK KMX3</v>
          </cell>
          <cell r="C118">
            <v>5995</v>
          </cell>
        </row>
        <row r="119">
          <cell r="A119" t="str">
            <v>DPMS3TODPMSX3</v>
          </cell>
          <cell r="B119" t="str">
            <v>Upgrade DPMS3 to DPMSX3</v>
          </cell>
          <cell r="C119">
            <v>6995</v>
          </cell>
        </row>
        <row r="120">
          <cell r="A120" t="str">
            <v>DPMS5TODPMSX5</v>
          </cell>
          <cell r="B120" t="str">
            <v>Upgrade DPMS5 to DPMSX5</v>
          </cell>
          <cell r="C120">
            <v>6995</v>
          </cell>
        </row>
        <row r="121">
          <cell r="A121" t="str">
            <v>EDGETOEMX</v>
          </cell>
          <cell r="B121" t="str">
            <v>Upgrade retrofit EDGE to EMX</v>
          </cell>
          <cell r="C121">
            <v>3495</v>
          </cell>
        </row>
        <row r="122">
          <cell r="A122" t="str">
            <v>EDGETOPTKMX2</v>
          </cell>
          <cell r="B122" t="str">
            <v>Upgrade retrofit Edge to KMX2</v>
          </cell>
          <cell r="C122">
            <v>4295</v>
          </cell>
        </row>
        <row r="123">
          <cell r="A123" t="str">
            <v>EDGETOPTSMX2</v>
          </cell>
          <cell r="B123" t="str">
            <v>Upgrade retrofit Edge to SMX2</v>
          </cell>
          <cell r="C123">
            <v>6995</v>
          </cell>
        </row>
        <row r="124">
          <cell r="A124" t="str">
            <v>EDGETOPTSMX3</v>
          </cell>
          <cell r="B124" t="str">
            <v>Upgrade retrofit Edge to SMX3</v>
          </cell>
          <cell r="C124">
            <v>11495</v>
          </cell>
        </row>
        <row r="125">
          <cell r="A125" t="str">
            <v>EHW-DPM3KMX-UP</v>
          </cell>
          <cell r="B125" t="str">
            <v>TRAKing/Electronic Handwheels Sport B3, DPM3 KMX</v>
          </cell>
          <cell r="C125">
            <v>1497</v>
          </cell>
        </row>
        <row r="126">
          <cell r="A126" t="str">
            <v>EHW-DPMSX2</v>
          </cell>
          <cell r="B126" t="str">
            <v>TRAKing / Electronic Handwheels DPMSX2P</v>
          </cell>
          <cell r="C126">
            <v>1497</v>
          </cell>
        </row>
        <row r="127">
          <cell r="A127" t="str">
            <v>EHW-DPMSX3</v>
          </cell>
          <cell r="B127" t="str">
            <v>TRAKing/Electronic Handwheels DPM, DPMS3, Sport B3</v>
          </cell>
          <cell r="C127">
            <v>1497</v>
          </cell>
        </row>
        <row r="128">
          <cell r="A128" t="str">
            <v>EHW-DPMSX3</v>
          </cell>
          <cell r="B128" t="str">
            <v>TRAKing / Electronic Handwheels DPMSX3P</v>
          </cell>
          <cell r="C128">
            <v>1497</v>
          </cell>
        </row>
        <row r="129">
          <cell r="A129" t="str">
            <v>EHW-DPMSX5</v>
          </cell>
          <cell r="B129" t="str">
            <v>TRAKing/Electronic Handwheel DPMS5</v>
          </cell>
          <cell r="C129">
            <v>1497</v>
          </cell>
        </row>
        <row r="130">
          <cell r="A130" t="str">
            <v>EHW-KMX</v>
          </cell>
          <cell r="B130" t="str">
            <v>TRAKing/Electronic Handwheels, TRAK K Mill KMX</v>
          </cell>
          <cell r="C130">
            <v>1497</v>
          </cell>
        </row>
        <row r="131">
          <cell r="A131" t="str">
            <v>EHW-KSX</v>
          </cell>
          <cell r="B131" t="str">
            <v>TRAKing / Electronic Handwheels, Knee mill</v>
          </cell>
          <cell r="C131">
            <v>1497</v>
          </cell>
        </row>
        <row r="132">
          <cell r="A132" t="str">
            <v>EMXTOPTKMX2</v>
          </cell>
          <cell r="B132" t="str">
            <v>Upgrade retrofit EMX to KMX2</v>
          </cell>
          <cell r="C132">
            <v>4295</v>
          </cell>
        </row>
        <row r="133">
          <cell r="A133" t="str">
            <v>EMXTOPTSMX2</v>
          </cell>
          <cell r="B133" t="str">
            <v>Upgrade retrofit EMX to SMX2</v>
          </cell>
          <cell r="C133">
            <v>6995</v>
          </cell>
        </row>
        <row r="134">
          <cell r="A134" t="str">
            <v>EMXTOPTSMX3</v>
          </cell>
          <cell r="B134" t="str">
            <v>Upgrade retrofit EMX to SMX3</v>
          </cell>
          <cell r="C134">
            <v>11495</v>
          </cell>
        </row>
        <row r="135">
          <cell r="A135" t="str">
            <v>FIX-PLATE-2OPM10</v>
          </cell>
          <cell r="B135" t="str">
            <v>Fixture Plate, 18" x 15" – 2OP Mill (Fixture Plate with Liners)</v>
          </cell>
          <cell r="C135">
            <v>189</v>
          </cell>
        </row>
        <row r="136">
          <cell r="A136" t="str">
            <v>FIX-PLATE-2OPM11</v>
          </cell>
          <cell r="B136" t="str">
            <v>Fixture plate</v>
          </cell>
          <cell r="C136">
            <v>189</v>
          </cell>
        </row>
        <row r="137">
          <cell r="A137" t="str">
            <v>FIX-PLATE-LG</v>
          </cell>
          <cell r="B137" t="str">
            <v>Fixture Plate – Large      16" x 32"</v>
          </cell>
          <cell r="C137">
            <v>375</v>
          </cell>
        </row>
        <row r="138">
          <cell r="A138" t="str">
            <v>FIX-PLATE-M</v>
          </cell>
          <cell r="B138" t="str">
            <v>Fixture Plate – Medium   16" x 24"</v>
          </cell>
          <cell r="C138">
            <v>275</v>
          </cell>
        </row>
        <row r="139">
          <cell r="A139" t="str">
            <v>FIX-PLATE-SM</v>
          </cell>
          <cell r="B139" t="str">
            <v>Fixture Plate – Small      16" x 15.5"</v>
          </cell>
          <cell r="C139">
            <v>175</v>
          </cell>
        </row>
        <row r="140">
          <cell r="A140" t="str">
            <v>FIXTURE-VISE</v>
          </cell>
          <cell r="B140" t="str">
            <v>Fixture Plate/Fence/Stop For Kurt Vise</v>
          </cell>
          <cell r="C140">
            <v>395</v>
          </cell>
        </row>
        <row r="141">
          <cell r="A141" t="str">
            <v>FIXTURE-VISE-DX6</v>
          </cell>
          <cell r="B141" t="str">
            <v>Fixture Plate/Fence/Stop for DX6 Kurt vise</v>
          </cell>
          <cell r="C141">
            <v>395</v>
          </cell>
        </row>
        <row r="142">
          <cell r="A142" t="str">
            <v>FIX-VISE-2OPM10</v>
          </cell>
          <cell r="B142" t="str">
            <v>Vise Fixture Plate – 2OP Mill (Fixture Plate with Liners, Fence, and Vise Stop Assy)</v>
          </cell>
          <cell r="C142">
            <v>403</v>
          </cell>
        </row>
        <row r="143">
          <cell r="A143" t="str">
            <v>FIX-VISE-2OPM11</v>
          </cell>
          <cell r="B143" t="str">
            <v>Vise fixture plate</v>
          </cell>
          <cell r="C143">
            <v>403</v>
          </cell>
        </row>
        <row r="144">
          <cell r="A144" t="str">
            <v>FP-1440EX</v>
          </cell>
          <cell r="B144" t="str">
            <v>Face Plate</v>
          </cell>
          <cell r="C144">
            <v>455</v>
          </cell>
        </row>
        <row r="145">
          <cell r="A145" t="str">
            <v>FP-1630SX</v>
          </cell>
          <cell r="B145" t="str">
            <v>Face Plate - 300mm slotted, for 1630SX</v>
          </cell>
          <cell r="C145">
            <v>465</v>
          </cell>
        </row>
        <row r="146">
          <cell r="A146" t="str">
            <v>FP-1845SX</v>
          </cell>
          <cell r="B146" t="str">
            <v>Face Plate - 300mm slotted, for 1845SX</v>
          </cell>
          <cell r="C146">
            <v>465</v>
          </cell>
        </row>
        <row r="147">
          <cell r="A147" t="str">
            <v>FP-2460SX</v>
          </cell>
          <cell r="B147" t="str">
            <v>Face Plate - 24" slotted, for 2460SX</v>
          </cell>
          <cell r="C147">
            <v>0</v>
          </cell>
        </row>
        <row r="148">
          <cell r="A148" t="str">
            <v>FP-2470SX</v>
          </cell>
          <cell r="B148" t="str">
            <v>Face Plate - 24" slotted, for 2470SX</v>
          </cell>
          <cell r="C148">
            <v>575</v>
          </cell>
        </row>
        <row r="149">
          <cell r="A149" t="str">
            <v>FR-1440EX</v>
          </cell>
          <cell r="B149" t="str">
            <v>Follow Rest</v>
          </cell>
          <cell r="C149">
            <v>455</v>
          </cell>
        </row>
        <row r="150">
          <cell r="A150" t="str">
            <v xml:space="preserve">FR-1630SX         </v>
          </cell>
          <cell r="B150" t="str">
            <v xml:space="preserve">Follow rest - 1630SX (not 1630HSSX)                   </v>
          </cell>
          <cell r="C150">
            <v>465</v>
          </cell>
        </row>
        <row r="151">
          <cell r="A151" t="str">
            <v xml:space="preserve">FR-1845SX           </v>
          </cell>
          <cell r="B151" t="str">
            <v xml:space="preserve">Follow rest - 1845SX                      </v>
          </cell>
          <cell r="C151">
            <v>572</v>
          </cell>
        </row>
        <row r="152">
          <cell r="A152" t="str">
            <v>FR-2460SX</v>
          </cell>
          <cell r="B152" t="str">
            <v>Follow rest - 2460SX</v>
          </cell>
          <cell r="C152">
            <v>0</v>
          </cell>
        </row>
        <row r="153">
          <cell r="A153" t="str">
            <v>FR-2470SX</v>
          </cell>
          <cell r="B153" t="str">
            <v>Follow Rest - 2470SX</v>
          </cell>
          <cell r="C153">
            <v>887</v>
          </cell>
        </row>
        <row r="154">
          <cell r="A154" t="str">
            <v>GRIPPERS-BT40</v>
          </cell>
          <cell r="B154" t="str">
            <v>Grippers for BT40 Tooling</v>
          </cell>
          <cell r="C154">
            <v>325</v>
          </cell>
        </row>
        <row r="155">
          <cell r="A155" t="str">
            <v>GSO-DPM3</v>
          </cell>
          <cell r="B155" t="str">
            <v>Glass Scale Option, DPM3, X and Y Axes</v>
          </cell>
          <cell r="C155">
            <v>1627</v>
          </cell>
        </row>
        <row r="156">
          <cell r="A156" t="str">
            <v>GSO-DPM5</v>
          </cell>
          <cell r="B156" t="str">
            <v>Glass Scale Option, DPM5, X and Y Axes</v>
          </cell>
          <cell r="C156">
            <v>1627</v>
          </cell>
        </row>
        <row r="157">
          <cell r="A157" t="str">
            <v>GSO-DPMSX2</v>
          </cell>
          <cell r="B157" t="str">
            <v>Glass Scale Option - X and Y Axes, DPMSX2P</v>
          </cell>
          <cell r="C157">
            <v>1627</v>
          </cell>
        </row>
        <row r="158">
          <cell r="A158" t="str">
            <v>GSO-DPMSX3</v>
          </cell>
          <cell r="B158" t="str">
            <v>Glass Scale Option, Bed Mills, X and Y Axes</v>
          </cell>
          <cell r="C158">
            <v>1627</v>
          </cell>
        </row>
        <row r="159">
          <cell r="A159" t="str">
            <v>GSO-DPMSX3</v>
          </cell>
          <cell r="B159" t="str">
            <v>Glass Scale Option - X and Y Axes, DPMSX3P</v>
          </cell>
          <cell r="C159">
            <v>1627</v>
          </cell>
        </row>
        <row r="160">
          <cell r="A160" t="str">
            <v>GSO-DPMSX5</v>
          </cell>
          <cell r="B160" t="str">
            <v xml:space="preserve">Glass Scale Option - X and Y Axes, DPMSX5P              </v>
          </cell>
          <cell r="C160">
            <v>1627</v>
          </cell>
        </row>
        <row r="161">
          <cell r="A161" t="str">
            <v>GSO-FHM7</v>
          </cell>
          <cell r="B161" t="str">
            <v>Glass Scale Option - X and Y Axes, FHM7</v>
          </cell>
          <cell r="C161">
            <v>1785</v>
          </cell>
        </row>
        <row r="162">
          <cell r="A162" t="str">
            <v>GSO-K2</v>
          </cell>
          <cell r="B162" t="str">
            <v>Glass Scale Option, K2 and K2-3, X and Y Axes</v>
          </cell>
          <cell r="C162">
            <v>1627</v>
          </cell>
        </row>
        <row r="163">
          <cell r="A163" t="str">
            <v>GSO-K2SX</v>
          </cell>
          <cell r="B163" t="str">
            <v>Glass Scale Option, K2S and K2S-3, X and Y Axes</v>
          </cell>
          <cell r="C163">
            <v>1627</v>
          </cell>
        </row>
        <row r="164">
          <cell r="A164" t="str">
            <v>GSO-K3</v>
          </cell>
          <cell r="B164" t="str">
            <v>Glass Scale Option, K3 and K3-3, X and Y Axes</v>
          </cell>
          <cell r="C164">
            <v>1627</v>
          </cell>
        </row>
        <row r="165">
          <cell r="A165" t="str">
            <v>GSO-K3KMX</v>
          </cell>
          <cell r="B165" t="str">
            <v>Glass Scale Option - K3KMX and K3KMX-3, X and Y Axes</v>
          </cell>
          <cell r="C165">
            <v>1627</v>
          </cell>
        </row>
        <row r="166">
          <cell r="A166" t="str">
            <v>GSO-K3SX</v>
          </cell>
          <cell r="B166" t="str">
            <v>Glass Scale Option - K3SX and K3SX-3, X and Y Axes</v>
          </cell>
          <cell r="C166">
            <v>1627</v>
          </cell>
        </row>
        <row r="167">
          <cell r="A167" t="str">
            <v>GSO-K4</v>
          </cell>
          <cell r="B167" t="str">
            <v>Glass Scale Option, K4 and K4-3, X and Y Axes</v>
          </cell>
          <cell r="C167">
            <v>1627</v>
          </cell>
        </row>
        <row r="168">
          <cell r="A168" t="str">
            <v>GSO-K4SX</v>
          </cell>
          <cell r="B168" t="str">
            <v>Glass Scale Option, K4S and K4S-3, X and Y Axes</v>
          </cell>
          <cell r="C168">
            <v>1627</v>
          </cell>
        </row>
        <row r="169">
          <cell r="A169" t="str">
            <v>GSO-XX</v>
          </cell>
          <cell r="B169" t="str">
            <v xml:space="preserve">Glass Scale Option, X and Y Axes </v>
          </cell>
          <cell r="C169">
            <v>1627</v>
          </cell>
        </row>
        <row r="170">
          <cell r="A170" t="str">
            <v>GUIDE-ASSY</v>
          </cell>
          <cell r="B170" t="str">
            <v>Ball Lock Locating Guide Assy</v>
          </cell>
          <cell r="C170">
            <v>795</v>
          </cell>
        </row>
        <row r="171">
          <cell r="A171" t="str">
            <v>INDEXER-READY</v>
          </cell>
          <cell r="B171" t="str">
            <v>*Indexer Ready Kit (fixture plate, set of 4 ball locks, mounting hardware)</v>
          </cell>
          <cell r="C171">
            <v>913</v>
          </cell>
        </row>
        <row r="172">
          <cell r="A172" t="str">
            <v>INST DOOR</v>
          </cell>
          <cell r="B172" t="str">
            <v>Installation of DOOR kit, includes first two travel units</v>
          </cell>
          <cell r="C172">
            <v>0</v>
          </cell>
        </row>
        <row r="173">
          <cell r="A173" t="str">
            <v>INST-IO</v>
          </cell>
          <cell r="B173" t="str">
            <v>Field Installation of Trak CNC Turret (add travel)</v>
          </cell>
          <cell r="C173">
            <v>1530</v>
          </cell>
        </row>
        <row r="174">
          <cell r="A174" t="str">
            <v>INST-IO</v>
          </cell>
          <cell r="B174" t="str">
            <v>Field Installation of Dorian Indexer (add travel)</v>
          </cell>
          <cell r="C174">
            <v>1530</v>
          </cell>
        </row>
        <row r="175">
          <cell r="A175" t="str">
            <v>INST-IO4T</v>
          </cell>
          <cell r="B175" t="str">
            <v>Field Installation of Star Indexer (add travel)</v>
          </cell>
          <cell r="C175">
            <v>525</v>
          </cell>
        </row>
        <row r="176">
          <cell r="A176" t="str">
            <v>INSTL-2TO3UP</v>
          </cell>
          <cell r="B176" t="str">
            <v>Installation knee mill upgrade from 2 to 3 axis</v>
          </cell>
          <cell r="C176">
            <v>665</v>
          </cell>
        </row>
        <row r="177">
          <cell r="A177" t="str">
            <v>INSTL-2TO3UP-OST</v>
          </cell>
          <cell r="B177" t="str">
            <v>Installation 2 to 3 axis - out of service territory</v>
          </cell>
          <cell r="C177">
            <v>895</v>
          </cell>
        </row>
        <row r="178">
          <cell r="A178" t="str">
            <v>INSTL-4TH-AXIS</v>
          </cell>
          <cell r="B178" t="str">
            <v>Installation of TRAK LPM 4th Axis</v>
          </cell>
          <cell r="C178">
            <v>1133</v>
          </cell>
        </row>
        <row r="179">
          <cell r="A179" t="str">
            <v>INSTL-4TH-AXIS-OST</v>
          </cell>
          <cell r="B179" t="str">
            <v>Installation of TRAK LPM 4th Axis - out of service territory</v>
          </cell>
          <cell r="C179">
            <v>1288</v>
          </cell>
        </row>
        <row r="180">
          <cell r="A180" t="str">
            <v>INSTL-BEDUP</v>
          </cell>
          <cell r="B180" t="str">
            <v>Installation of bed mill upgrade</v>
          </cell>
          <cell r="C180">
            <v>665</v>
          </cell>
        </row>
        <row r="181">
          <cell r="A181" t="str">
            <v>INSTL-BEDUP-OST</v>
          </cell>
          <cell r="B181" t="str">
            <v>Installation of bed mill upgrade - out of service territory</v>
          </cell>
          <cell r="C181">
            <v>895</v>
          </cell>
        </row>
        <row r="182">
          <cell r="A182" t="str">
            <v>INSTL-EMX</v>
          </cell>
          <cell r="B182" t="str">
            <v xml:space="preserve">Installation and training, PT EMX </v>
          </cell>
          <cell r="C182">
            <v>618</v>
          </cell>
        </row>
        <row r="183">
          <cell r="A183" t="str">
            <v>INSTL-EMX-OST</v>
          </cell>
          <cell r="B183" t="str">
            <v xml:space="preserve">Installation and training, PT EMX - out of service territory </v>
          </cell>
          <cell r="C183">
            <v>850</v>
          </cell>
        </row>
        <row r="184">
          <cell r="A184" t="str">
            <v>INSTL-HI</v>
          </cell>
          <cell r="B184" t="str">
            <v>Field Install of Hardinge Indexer (Add Travel)</v>
          </cell>
          <cell r="C184">
            <v>309</v>
          </cell>
        </row>
        <row r="185">
          <cell r="A185" t="str">
            <v>INSTL-KMX2</v>
          </cell>
          <cell r="B185" t="str">
            <v>Installation - PTKMX2</v>
          </cell>
          <cell r="C185">
            <v>953</v>
          </cell>
        </row>
        <row r="186">
          <cell r="A186" t="str">
            <v>INSTL-KMX2-OST</v>
          </cell>
          <cell r="B186" t="str">
            <v>Installation - PTKMX2 Out of Service Territory</v>
          </cell>
          <cell r="C186">
            <v>1236</v>
          </cell>
        </row>
        <row r="187">
          <cell r="A187" t="str">
            <v>INSTL-KMX3</v>
          </cell>
          <cell r="B187" t="str">
            <v>Installation - PTKMX3</v>
          </cell>
          <cell r="C187">
            <v>1133</v>
          </cell>
        </row>
        <row r="188">
          <cell r="A188" t="str">
            <v>INSTL-KMX3-OST</v>
          </cell>
          <cell r="B188" t="str">
            <v>Installation - PTKMX3 Out of Service Territory</v>
          </cell>
          <cell r="C188">
            <v>1442</v>
          </cell>
        </row>
        <row r="189">
          <cell r="A189" t="str">
            <v>INSTL-SMX2</v>
          </cell>
          <cell r="B189" t="str">
            <v xml:space="preserve">Installation - PTSMX2 </v>
          </cell>
          <cell r="C189">
            <v>953</v>
          </cell>
        </row>
        <row r="190">
          <cell r="A190" t="str">
            <v>INSTL-SMX2-OST</v>
          </cell>
          <cell r="B190" t="str">
            <v>Installation - PTSMX2 out of service territory</v>
          </cell>
          <cell r="C190">
            <v>1236</v>
          </cell>
        </row>
        <row r="191">
          <cell r="A191" t="str">
            <v>INSTL-SMX3</v>
          </cell>
          <cell r="B191" t="str">
            <v xml:space="preserve">Installation - PTSMX3 </v>
          </cell>
          <cell r="C191">
            <v>1133</v>
          </cell>
        </row>
        <row r="192">
          <cell r="A192" t="str">
            <v>INSTL-SMX3-OST</v>
          </cell>
          <cell r="B192" t="str">
            <v>Installation - PTSMX3 out of service territory</v>
          </cell>
          <cell r="C192">
            <v>1442</v>
          </cell>
        </row>
        <row r="193">
          <cell r="A193" t="str">
            <v>INSTL-UPGRADE</v>
          </cell>
          <cell r="B193" t="str">
            <v>Installation SMX or EMX CNC upgrade</v>
          </cell>
          <cell r="C193">
            <v>415</v>
          </cell>
        </row>
        <row r="194">
          <cell r="A194" t="str">
            <v>INSTL-UPGRADE-OST</v>
          </cell>
          <cell r="B194" t="str">
            <v>Installation SMX or EMX CNC upgrade - out of svc territory</v>
          </cell>
          <cell r="C194">
            <v>665</v>
          </cell>
        </row>
        <row r="195">
          <cell r="A195" t="str">
            <v>INST-X &amp; Y</v>
          </cell>
          <cell r="B195" t="str">
            <v>Installation of X &amp; Y ball screws</v>
          </cell>
          <cell r="C195">
            <v>350</v>
          </cell>
        </row>
        <row r="196">
          <cell r="A196" t="str">
            <v>INTERLOCK-1840</v>
          </cell>
          <cell r="B196" t="str">
            <v>Interlock switch only kit for 1840 without Indexer</v>
          </cell>
          <cell r="C196">
            <v>0</v>
          </cell>
        </row>
        <row r="197">
          <cell r="A197" t="str">
            <v>INTERLOCK-1840I</v>
          </cell>
          <cell r="B197" t="str">
            <v>Interlock switch only kit for 1840 with Indexer</v>
          </cell>
          <cell r="C197">
            <v>0</v>
          </cell>
        </row>
        <row r="198">
          <cell r="A198" t="str">
            <v>INTERLOCK-P (23365)</v>
          </cell>
          <cell r="B198" t="str">
            <v xml:space="preserve">Interlock switch only kit for 1745P and 1440P </v>
          </cell>
          <cell r="C198">
            <v>0</v>
          </cell>
        </row>
        <row r="199">
          <cell r="A199" t="str">
            <v>IO-1630SX-20</v>
          </cell>
          <cell r="B199" t="str">
            <v>Indexer Option, 1630SX and 1630HSSX, Dorian ¾"</v>
          </cell>
          <cell r="C199">
            <v>9175</v>
          </cell>
        </row>
        <row r="200">
          <cell r="A200" t="str">
            <v>IO-1845SX-20</v>
          </cell>
          <cell r="B200" t="str">
            <v>Indexer Option, 1845SX, Dorian ¾"</v>
          </cell>
          <cell r="C200">
            <v>9175</v>
          </cell>
        </row>
        <row r="201">
          <cell r="A201" t="str">
            <v>IO-1845SX-25</v>
          </cell>
          <cell r="B201" t="str">
            <v>Indexer Option, 1845SX, Dorian 1"</v>
          </cell>
          <cell r="C201">
            <v>10195</v>
          </cell>
        </row>
        <row r="202">
          <cell r="A202" t="str">
            <v>IO-2460SX-25</v>
          </cell>
          <cell r="B202" t="str">
            <v>Indexer Option, 2460SX, Dorian 1"</v>
          </cell>
          <cell r="C202">
            <v>0</v>
          </cell>
        </row>
        <row r="203">
          <cell r="A203" t="str">
            <v>IO-2470SX-25</v>
          </cell>
          <cell r="B203" t="str">
            <v>Indexer Option, 2470SX, Dorian 1"</v>
          </cell>
          <cell r="C203">
            <v>10195</v>
          </cell>
        </row>
        <row r="204">
          <cell r="A204" t="str">
            <v>IO4T-1630SX-20</v>
          </cell>
          <cell r="B204" t="str">
            <v>Indexer Option, 1630SX and 1630HSSX, Star, ¾"</v>
          </cell>
          <cell r="C204">
            <v>3567</v>
          </cell>
        </row>
        <row r="205">
          <cell r="A205" t="str">
            <v>IO4T-1845SX-20</v>
          </cell>
          <cell r="B205" t="str">
            <v>Indexer Option, 1845SX, Star, ¾"</v>
          </cell>
          <cell r="C205">
            <v>3567</v>
          </cell>
        </row>
        <row r="206">
          <cell r="A206" t="str">
            <v>IO4T-1845SX-25</v>
          </cell>
          <cell r="B206" t="str">
            <v>Indexer Option, 1845SX, Star, 1"</v>
          </cell>
          <cell r="C206">
            <v>3882</v>
          </cell>
        </row>
        <row r="207">
          <cell r="A207" t="str">
            <v>IO4T-2460SX-25</v>
          </cell>
          <cell r="B207" t="str">
            <v>Indexer Option, 2460SX, Star, 1"</v>
          </cell>
          <cell r="C207">
            <v>0</v>
          </cell>
        </row>
        <row r="208">
          <cell r="A208" t="str">
            <v>IO4T-2470SX-25</v>
          </cell>
          <cell r="B208" t="str">
            <v>Indexer Option, 2470SX, Star, 1"</v>
          </cell>
          <cell r="C208">
            <v>3882</v>
          </cell>
        </row>
        <row r="209">
          <cell r="A209" t="str">
            <v>IO-TMT-1630SX-3/4</v>
          </cell>
          <cell r="B209" t="str">
            <v>Trak CNC Turret Option- 1630SX and 1630HSSX, 3/4"</v>
          </cell>
          <cell r="C209">
            <v>8175</v>
          </cell>
        </row>
        <row r="210">
          <cell r="A210" t="str">
            <v>IO-TMT-1845SX-3/4</v>
          </cell>
          <cell r="B210" t="str">
            <v>Trak CNC Turret Option- 1845SX, 3/4"</v>
          </cell>
          <cell r="C210">
            <v>8175</v>
          </cell>
        </row>
        <row r="211">
          <cell r="A211" t="str">
            <v>IO-TMT-1845SX-1</v>
          </cell>
          <cell r="B211" t="str">
            <v>Trak CNC Turret Option- 1845SX, 1"</v>
          </cell>
          <cell r="C211">
            <v>9095</v>
          </cell>
        </row>
        <row r="212">
          <cell r="A212" t="str">
            <v>IO-TMT-2470SX</v>
          </cell>
          <cell r="B212" t="str">
            <v>Trak CNC Turret Option- 2470SX, 1"</v>
          </cell>
          <cell r="C212">
            <v>9095</v>
          </cell>
        </row>
        <row r="213">
          <cell r="A213" t="str">
            <v>KMX2TOPTKMX3</v>
          </cell>
          <cell r="B213" t="str">
            <v>Upgrade retrofit KMX2 to KMX3</v>
          </cell>
          <cell r="C213">
            <v>4595</v>
          </cell>
        </row>
        <row r="214">
          <cell r="A214" t="str">
            <v>LAMP 1440EX</v>
          </cell>
          <cell r="B214" t="str">
            <v>Work Lamp</v>
          </cell>
          <cell r="C214">
            <v>355</v>
          </cell>
        </row>
        <row r="215">
          <cell r="A215" t="str">
            <v>LAMP-1440/1745</v>
          </cell>
          <cell r="B215" t="str">
            <v>Work Lamp Kit, Retro, LX2 and L2 Lathes</v>
          </cell>
          <cell r="C215">
            <v>0</v>
          </cell>
        </row>
        <row r="216">
          <cell r="A216" t="str">
            <v>LAMP-1845SX</v>
          </cell>
          <cell r="B216" t="str">
            <v>Work Lamp, 1845SX</v>
          </cell>
          <cell r="C216">
            <v>363</v>
          </cell>
        </row>
        <row r="217">
          <cell r="A217" t="str">
            <v>LAMP-2470SX</v>
          </cell>
          <cell r="B217" t="str">
            <v>Work Lamp, 2470SX Lathe</v>
          </cell>
          <cell r="C217">
            <v>363</v>
          </cell>
        </row>
        <row r="218">
          <cell r="A218" t="str">
            <v>LAMP-DPM</v>
          </cell>
          <cell r="B218" t="str">
            <v>Work Lamp, Bed Mills</v>
          </cell>
          <cell r="C218">
            <v>363</v>
          </cell>
        </row>
        <row r="219">
          <cell r="A219" t="str">
            <v>LAMP-DPMEX2</v>
          </cell>
          <cell r="B219" t="str">
            <v>Work Lamp, DPMEX2</v>
          </cell>
          <cell r="C219">
            <v>0</v>
          </cell>
        </row>
        <row r="220">
          <cell r="A220" t="str">
            <v>LAMP-DPMSX</v>
          </cell>
          <cell r="B220" t="str">
            <v>Work Lamp, FHM7</v>
          </cell>
          <cell r="C220">
            <v>363</v>
          </cell>
        </row>
        <row r="221">
          <cell r="A221" t="str">
            <v>LAMP-K</v>
          </cell>
          <cell r="B221" t="str">
            <v>Work Lamp, all models</v>
          </cell>
          <cell r="C221">
            <v>363</v>
          </cell>
        </row>
        <row r="222">
          <cell r="A222" t="str">
            <v>LAMP-K3KMX</v>
          </cell>
          <cell r="B222" t="str">
            <v>Work Lamp, K3KMX and K3KMX-3</v>
          </cell>
          <cell r="C222">
            <v>363</v>
          </cell>
        </row>
        <row r="223">
          <cell r="A223" t="str">
            <v>LAMP-KSX</v>
          </cell>
          <cell r="B223" t="str">
            <v>Work Lamp, all models</v>
          </cell>
          <cell r="C223">
            <v>363</v>
          </cell>
        </row>
        <row r="224">
          <cell r="A224" t="str">
            <v>LAMP-LATHE</v>
          </cell>
          <cell r="B224" t="str">
            <v>Work Lamp, 1630SX, 1630HSSX &amp; 2460SX Lathe</v>
          </cell>
          <cell r="C224">
            <v>363</v>
          </cell>
        </row>
        <row r="225">
          <cell r="A225" t="str">
            <v>LDCEL</v>
          </cell>
          <cell r="B225" t="str">
            <v xml:space="preserve">Load Cell - For M5, includes hardware          </v>
          </cell>
          <cell r="C225">
            <v>0</v>
          </cell>
        </row>
        <row r="226">
          <cell r="A226" t="str">
            <v>LINER-PRIMARY</v>
          </cell>
          <cell r="B226" t="str">
            <v>Ball Lock Liners – Primary – Set Of 8</v>
          </cell>
          <cell r="C226">
            <v>168</v>
          </cell>
        </row>
        <row r="227">
          <cell r="A227" t="str">
            <v>LINER-SECONDARY</v>
          </cell>
          <cell r="B227" t="str">
            <v>Ball Lock Liners – Secondary – Set Of 8</v>
          </cell>
          <cell r="C227">
            <v>168</v>
          </cell>
        </row>
        <row r="228">
          <cell r="A228" t="str">
            <v>LSO2</v>
          </cell>
          <cell r="B228" t="str">
            <v>Limit Switch Option, X-Y, KMX, SMX CNC</v>
          </cell>
          <cell r="C228">
            <v>625</v>
          </cell>
        </row>
        <row r="229">
          <cell r="A229" t="str">
            <v>LSO2-DPM3</v>
          </cell>
          <cell r="B229" t="str">
            <v>Limit Switch Option, X, Y and Z Axes, DPM3</v>
          </cell>
          <cell r="C229">
            <v>625</v>
          </cell>
        </row>
        <row r="230">
          <cell r="A230" t="str">
            <v>LSO2-DPM5</v>
          </cell>
          <cell r="B230" t="str">
            <v>Limit Switch Option, X, Y and Z Axes, DPM5</v>
          </cell>
          <cell r="C230">
            <v>625</v>
          </cell>
        </row>
        <row r="231">
          <cell r="A231" t="str">
            <v>LSO2-DPMSX2</v>
          </cell>
          <cell r="B231" t="str">
            <v>Limit Switch Option - X, Y and Z Axes, DPMSX2P</v>
          </cell>
          <cell r="C231">
            <v>625</v>
          </cell>
        </row>
        <row r="232">
          <cell r="A232" t="str">
            <v>LSO2-DPMSX3</v>
          </cell>
          <cell r="B232" t="str">
            <v>Limit Switch Option, X, Y and Z Axes, Bed Mills</v>
          </cell>
          <cell r="C232">
            <v>625</v>
          </cell>
        </row>
        <row r="233">
          <cell r="A233" t="str">
            <v>LSO2-DPMSX3</v>
          </cell>
          <cell r="B233" t="str">
            <v>Limit Switch Option - X, Y and Z Axes, DPMSX3P</v>
          </cell>
          <cell r="C233">
            <v>625</v>
          </cell>
        </row>
        <row r="234">
          <cell r="A234" t="str">
            <v>LSO2-DPMSX5</v>
          </cell>
          <cell r="B234" t="str">
            <v>Limit Switch Option - X, Y and Z Axes, DPMSX5P</v>
          </cell>
          <cell r="C234">
            <v>625</v>
          </cell>
        </row>
        <row r="235">
          <cell r="A235" t="str">
            <v>LSO2</v>
          </cell>
          <cell r="B235" t="str">
            <v>Limit Switches, X and Y, knee mills and retrofit, specify machine kit</v>
          </cell>
          <cell r="C235">
            <v>625</v>
          </cell>
        </row>
        <row r="236">
          <cell r="A236" t="str">
            <v>M2TOEMX</v>
          </cell>
          <cell r="B236" t="str">
            <v>Upgrade retrofit M2 to EMX</v>
          </cell>
          <cell r="C236">
            <v>5660</v>
          </cell>
        </row>
        <row r="237">
          <cell r="A237" t="str">
            <v>M2TOPTKMX2</v>
          </cell>
          <cell r="B237" t="str">
            <v>Upgrade retrofit M2 to KMX2</v>
          </cell>
          <cell r="C237">
            <v>4295</v>
          </cell>
        </row>
        <row r="238">
          <cell r="A238" t="str">
            <v>M2TOPTSMX2</v>
          </cell>
          <cell r="B238" t="str">
            <v>Upgrade retrofit M2 to SMX2</v>
          </cell>
          <cell r="C238">
            <v>7720</v>
          </cell>
        </row>
        <row r="239">
          <cell r="A239" t="str">
            <v>M2TOPTSMX3</v>
          </cell>
          <cell r="B239" t="str">
            <v>Upgrade retrofit M2 to SMX3</v>
          </cell>
          <cell r="C239">
            <v>11840</v>
          </cell>
        </row>
        <row r="240">
          <cell r="A240" t="str">
            <v>M2TOPTKMX3</v>
          </cell>
          <cell r="B240" t="str">
            <v>Upgrade retrofit M2 to KMX3</v>
          </cell>
          <cell r="C240">
            <v>7495</v>
          </cell>
        </row>
        <row r="241">
          <cell r="A241" t="str">
            <v>M3TOEMX</v>
          </cell>
          <cell r="B241" t="str">
            <v>Upgrade retrofit M3 to EMX</v>
          </cell>
          <cell r="C241">
            <v>5660</v>
          </cell>
        </row>
        <row r="242">
          <cell r="A242" t="str">
            <v>M3TOPTKMX3</v>
          </cell>
          <cell r="B242" t="str">
            <v>Upgrade retrofit M3 to KMX3</v>
          </cell>
          <cell r="C242">
            <v>5495</v>
          </cell>
        </row>
        <row r="243">
          <cell r="A243" t="str">
            <v>M3TOPTSMX2</v>
          </cell>
          <cell r="B243" t="str">
            <v>Upgrade retrofit M3 to SMX2</v>
          </cell>
          <cell r="C243">
            <v>0</v>
          </cell>
        </row>
        <row r="244">
          <cell r="A244" t="str">
            <v>M3TOPTSMX3</v>
          </cell>
          <cell r="B244" t="str">
            <v>Upgrade retrofit M3 to SMX3</v>
          </cell>
          <cell r="C244">
            <v>11325</v>
          </cell>
        </row>
        <row r="245">
          <cell r="A245" t="str">
            <v>M5 HDWR</v>
          </cell>
          <cell r="B245" t="str">
            <v xml:space="preserve">Hardware - M5 base                             </v>
          </cell>
          <cell r="C245">
            <v>0</v>
          </cell>
        </row>
        <row r="246">
          <cell r="A246" t="str">
            <v>M5.</v>
          </cell>
          <cell r="B246" t="str">
            <v xml:space="preserve">Base - Mounting, with hardware                 </v>
          </cell>
          <cell r="C246">
            <v>0</v>
          </cell>
        </row>
        <row r="247">
          <cell r="A247" t="str">
            <v>MOTORUPGRADE</v>
          </cell>
          <cell r="B247" t="str">
            <v>Upgrade XY motors, 3HP bed mills only</v>
          </cell>
          <cell r="C247">
            <v>2833</v>
          </cell>
        </row>
        <row r="248">
          <cell r="A248" t="str">
            <v>MX2TOEMX</v>
          </cell>
          <cell r="B248" t="str">
            <v>Upgrade retrofit MX2 to EMX</v>
          </cell>
          <cell r="C248">
            <v>3495</v>
          </cell>
        </row>
        <row r="249">
          <cell r="A249" t="str">
            <v>MX2TOPTKMX2</v>
          </cell>
          <cell r="B249" t="str">
            <v>Upgrade retrofit MX2 to KMX2</v>
          </cell>
          <cell r="C249">
            <v>4995</v>
          </cell>
        </row>
        <row r="250">
          <cell r="A250" t="str">
            <v>MX2TOPTKMX3</v>
          </cell>
          <cell r="B250" t="str">
            <v>Upgrade retrofit MX2 to KMX3</v>
          </cell>
          <cell r="C250">
            <v>7995</v>
          </cell>
        </row>
        <row r="251">
          <cell r="A251" t="str">
            <v>MX2TOPTSMX2</v>
          </cell>
          <cell r="B251" t="str">
            <v>Upgrade retrofit MX2 to SMX2</v>
          </cell>
          <cell r="C251">
            <v>8495</v>
          </cell>
        </row>
        <row r="252">
          <cell r="A252" t="str">
            <v>MX2TOPTSMX3</v>
          </cell>
          <cell r="B252" t="str">
            <v>Upgrade retrofit MX2 to SMX3</v>
          </cell>
          <cell r="C252">
            <v>10995</v>
          </cell>
        </row>
        <row r="253">
          <cell r="A253" t="str">
            <v>MX3TOEMX</v>
          </cell>
          <cell r="B253" t="str">
            <v>Upgrade retrofit MX3 to EMX</v>
          </cell>
          <cell r="C253">
            <v>3495</v>
          </cell>
        </row>
        <row r="254">
          <cell r="A254" t="str">
            <v>MX3TOPTKMX3</v>
          </cell>
          <cell r="B254" t="str">
            <v>Upgrade retrofit MX3 to KMX3</v>
          </cell>
          <cell r="C254">
            <v>5995</v>
          </cell>
        </row>
        <row r="255">
          <cell r="A255" t="str">
            <v>MX3TOPTSMX2</v>
          </cell>
          <cell r="B255" t="str">
            <v>Upgrade retrofit MX3 to SMX2</v>
          </cell>
          <cell r="C255">
            <v>0</v>
          </cell>
        </row>
        <row r="256">
          <cell r="A256" t="str">
            <v>MX3TOPTSMX3</v>
          </cell>
          <cell r="B256" t="str">
            <v>Upgrade retrofit MX3 to SMX3</v>
          </cell>
          <cell r="C256">
            <v>12495</v>
          </cell>
        </row>
        <row r="257">
          <cell r="A257" t="str">
            <v>NETWORK</v>
          </cell>
          <cell r="B257" t="str">
            <v>Networking</v>
          </cell>
          <cell r="C257">
            <v>515</v>
          </cell>
        </row>
        <row r="258">
          <cell r="A258" t="str">
            <v xml:space="preserve">OL-CONV </v>
          </cell>
          <cell r="B258" t="str">
            <v>Converter package, Parasolid, DXF and Verify for Offline</v>
          </cell>
          <cell r="C258">
            <v>1321</v>
          </cell>
        </row>
        <row r="259">
          <cell r="A259" t="str">
            <v>PDB-D3CAT40</v>
          </cell>
          <cell r="B259" t="str">
            <v>Power Draw Bar for DPMSX3P  - CAT40</v>
          </cell>
          <cell r="C259">
            <v>1208</v>
          </cell>
        </row>
        <row r="260">
          <cell r="A260" t="str">
            <v>PDB-D3NMTB40</v>
          </cell>
          <cell r="B260" t="str">
            <v>Power Draw Bar for DPMSX3P - NMTB40</v>
          </cell>
          <cell r="C260">
            <v>1208</v>
          </cell>
        </row>
        <row r="261">
          <cell r="A261" t="str">
            <v>PDB-D5BT40</v>
          </cell>
          <cell r="B261" t="str">
            <v>Power Draw Bar for DPMSX3P/5P - BT40</v>
          </cell>
          <cell r="C261">
            <v>1208</v>
          </cell>
        </row>
        <row r="262">
          <cell r="A262" t="str">
            <v>PDB-D5CAT40</v>
          </cell>
          <cell r="B262" t="str">
            <v>Power Draw Bar for DPMSX5P  - CAT40</v>
          </cell>
          <cell r="C262">
            <v>1208</v>
          </cell>
        </row>
        <row r="263">
          <cell r="A263" t="str">
            <v>PDB-D5NMTB40</v>
          </cell>
          <cell r="B263" t="str">
            <v>Power Draw Bar for DPMSX5P  - NMTB40</v>
          </cell>
          <cell r="C263">
            <v>1208</v>
          </cell>
        </row>
        <row r="264">
          <cell r="A264" t="str">
            <v>PDB-D7CAT40</v>
          </cell>
          <cell r="B264" t="str">
            <v xml:space="preserve">Power Draw Bar - CAT40, FHM7 </v>
          </cell>
          <cell r="C264">
            <v>1208</v>
          </cell>
        </row>
        <row r="265">
          <cell r="A265" t="str">
            <v>PDB-D7NMTB40</v>
          </cell>
          <cell r="B265" t="str">
            <v>Power Draw Bar - NMTB40, FHM7</v>
          </cell>
          <cell r="C265">
            <v>1208</v>
          </cell>
        </row>
        <row r="266">
          <cell r="A266" t="str">
            <v>PDB-NT30</v>
          </cell>
          <cell r="B266" t="str">
            <v>Power Draw Bar - K2/K3DPM2 - 30 Taper</v>
          </cell>
          <cell r="C266">
            <v>1208</v>
          </cell>
        </row>
        <row r="267">
          <cell r="A267" t="str">
            <v>PDB-R8</v>
          </cell>
          <cell r="B267" t="str">
            <v>Power Draw Bar for DPMSX2P - R8</v>
          </cell>
          <cell r="C267">
            <v>1208</v>
          </cell>
        </row>
        <row r="268">
          <cell r="A268" t="str">
            <v>PDB-NT30-3X</v>
          </cell>
          <cell r="B268" t="str">
            <v>Power Drawbar, NT30 w/3 axis</v>
          </cell>
          <cell r="C268">
            <v>1208</v>
          </cell>
        </row>
        <row r="269">
          <cell r="A269" t="str">
            <v>PDB-BT30</v>
          </cell>
          <cell r="B269" t="str">
            <v>Power Drawbar, BT30</v>
          </cell>
          <cell r="C269">
            <v>1208</v>
          </cell>
        </row>
        <row r="270">
          <cell r="A270" t="str">
            <v>PDB-BT30-3X</v>
          </cell>
          <cell r="B270" t="str">
            <v>Power Drawbar, BT30 - 3X</v>
          </cell>
          <cell r="C270">
            <v>1208</v>
          </cell>
        </row>
        <row r="271">
          <cell r="A271" t="str">
            <v>PDB-R8-3X</v>
          </cell>
          <cell r="B271" t="str">
            <v>Power Draw Bar K3SX-3, R8</v>
          </cell>
          <cell r="C271">
            <v>1208</v>
          </cell>
        </row>
        <row r="272">
          <cell r="A272" t="str">
            <v>PENDANT-SMX UP</v>
          </cell>
          <cell r="B272" t="str">
            <v>Upgrade SMX pendant from earlier versions to 24000-7</v>
          </cell>
          <cell r="C272">
            <v>2055</v>
          </cell>
        </row>
        <row r="273">
          <cell r="A273" t="str">
            <v>PT4OL</v>
          </cell>
          <cell r="B273" t="str">
            <v>Offline Programming for SX, S and V  CNCs</v>
          </cell>
          <cell r="C273">
            <v>495</v>
          </cell>
        </row>
        <row r="274">
          <cell r="A274" t="str">
            <v>PT4OL ADD</v>
          </cell>
          <cell r="B274" t="str">
            <v>Offline Programming Software, Additional seat</v>
          </cell>
          <cell r="C274">
            <v>295</v>
          </cell>
        </row>
        <row r="275">
          <cell r="A275" t="str">
            <v>PT4OL-ADD</v>
          </cell>
          <cell r="B275" t="str">
            <v>Offline Programming PT4 / PT4SX, Additional Seat</v>
          </cell>
          <cell r="C275">
            <v>295</v>
          </cell>
        </row>
        <row r="276">
          <cell r="A276" t="str">
            <v>PT4OL-USB</v>
          </cell>
          <cell r="B276" t="str">
            <v>Offline Programming for SX, S and V  CNCs</v>
          </cell>
          <cell r="C276">
            <v>495</v>
          </cell>
        </row>
        <row r="277">
          <cell r="A277" t="str">
            <v>PT4OL-USB-ADD</v>
          </cell>
          <cell r="B277" t="str">
            <v>Offline Programming Software, Additional seat</v>
          </cell>
          <cell r="C277">
            <v>295</v>
          </cell>
        </row>
        <row r="278">
          <cell r="A278" t="str">
            <v>PT7OL</v>
          </cell>
          <cell r="B278" t="str">
            <v xml:space="preserve">Offline Programming PMX CNC </v>
          </cell>
          <cell r="C278">
            <v>495</v>
          </cell>
        </row>
        <row r="279">
          <cell r="A279" t="str">
            <v>PT7OL-ADD</v>
          </cell>
          <cell r="B279" t="str">
            <v xml:space="preserve">Offline Programming PMX CNC, Additional Seat </v>
          </cell>
          <cell r="C279">
            <v>295</v>
          </cell>
        </row>
        <row r="280">
          <cell r="A280" t="str">
            <v>PT7OL-USB</v>
          </cell>
          <cell r="B280" t="str">
            <v xml:space="preserve">Offline Programming PMX CNC </v>
          </cell>
          <cell r="C280">
            <v>495</v>
          </cell>
        </row>
        <row r="281">
          <cell r="A281" t="str">
            <v>PT7OL-USB-ADD</v>
          </cell>
          <cell r="B281" t="str">
            <v xml:space="preserve">Offline Programming PMX CNC, Additional Seat </v>
          </cell>
          <cell r="C281">
            <v>295</v>
          </cell>
        </row>
        <row r="282">
          <cell r="A282" t="str">
            <v>PT8OL</v>
          </cell>
          <cell r="B282" t="str">
            <v>Offline Programming System for 2OP</v>
          </cell>
          <cell r="C282">
            <v>0</v>
          </cell>
        </row>
        <row r="283">
          <cell r="A283" t="str">
            <v xml:space="preserve">PTEMX-1    </v>
          </cell>
          <cell r="B283" t="str">
            <v xml:space="preserve">Bridgeport Series I, 42"x12"                  </v>
          </cell>
          <cell r="C283">
            <v>9995</v>
          </cell>
        </row>
        <row r="284">
          <cell r="A284" t="str">
            <v xml:space="preserve">PTEMX-10 </v>
          </cell>
          <cell r="B284" t="str">
            <v xml:space="preserve">Bridgeport Series II, Special                 </v>
          </cell>
          <cell r="C284">
            <v>10995</v>
          </cell>
        </row>
        <row r="285">
          <cell r="A285" t="str">
            <v xml:space="preserve">PTEMX-13  </v>
          </cell>
          <cell r="B285" t="str">
            <v xml:space="preserve">Webb, 50"x16"                                 </v>
          </cell>
          <cell r="C285">
            <v>9995</v>
          </cell>
        </row>
        <row r="286">
          <cell r="A286" t="str">
            <v xml:space="preserve">PTEMX-14   </v>
          </cell>
          <cell r="B286" t="str">
            <v xml:space="preserve">Sharp, HMV/OMV 49/50/51"x16 1/2"             </v>
          </cell>
          <cell r="C286">
            <v>9995</v>
          </cell>
        </row>
        <row r="287">
          <cell r="A287" t="str">
            <v xml:space="preserve">PTEMX-16  </v>
          </cell>
          <cell r="B287" t="str">
            <v xml:space="preserve">Millport/Comet 3KVHII, 50"X17"                </v>
          </cell>
          <cell r="C287">
            <v>9995</v>
          </cell>
        </row>
        <row r="288">
          <cell r="A288" t="str">
            <v xml:space="preserve">PTEMX-17   </v>
          </cell>
          <cell r="B288" t="str">
            <v xml:space="preserve">Alliant/Sharp LMV, 48"x12"                    </v>
          </cell>
          <cell r="C288">
            <v>9995</v>
          </cell>
        </row>
        <row r="289">
          <cell r="A289" t="str">
            <v xml:space="preserve">PTEMX-19   </v>
          </cell>
          <cell r="B289" t="str">
            <v xml:space="preserve">Siber-Hegner/Santec RB-1, RB-10, 42"x12"/16"  </v>
          </cell>
          <cell r="C289">
            <v>9995</v>
          </cell>
        </row>
        <row r="290">
          <cell r="A290" t="str">
            <v xml:space="preserve">PTEMX-2   </v>
          </cell>
          <cell r="B290" t="str">
            <v xml:space="preserve">Bridgeport Series I, 48"x12"                  </v>
          </cell>
          <cell r="C290">
            <v>9995</v>
          </cell>
        </row>
        <row r="291">
          <cell r="A291" t="str">
            <v xml:space="preserve">PTEMX-21  </v>
          </cell>
          <cell r="B291" t="str">
            <v xml:space="preserve">Siber-Hegner/Santec RB-1, RB-10, 48"x12"/16"  </v>
          </cell>
          <cell r="C291">
            <v>9995</v>
          </cell>
        </row>
        <row r="292">
          <cell r="A292" t="str">
            <v xml:space="preserve">PTEMX-22   </v>
          </cell>
          <cell r="B292" t="str">
            <v xml:space="preserve">Clausing/Kondia, 48" x 16"                   </v>
          </cell>
          <cell r="C292">
            <v>9995</v>
          </cell>
        </row>
        <row r="293">
          <cell r="A293" t="str">
            <v xml:space="preserve">PTEMX-23   </v>
          </cell>
          <cell r="B293" t="str">
            <v xml:space="preserve">Bridgeport Series II                          </v>
          </cell>
          <cell r="C293">
            <v>12495</v>
          </cell>
        </row>
        <row r="294">
          <cell r="A294" t="str">
            <v xml:space="preserve">PTEMX-26   </v>
          </cell>
          <cell r="B294" t="str">
            <v xml:space="preserve">Clausing/Kondia, 42" x 16"                    </v>
          </cell>
          <cell r="C294">
            <v>9995</v>
          </cell>
        </row>
        <row r="295">
          <cell r="A295" t="str">
            <v xml:space="preserve">PTEMX-28   </v>
          </cell>
          <cell r="B295" t="str">
            <v xml:space="preserve">Clausing FV300                                </v>
          </cell>
          <cell r="C295">
            <v>11995</v>
          </cell>
        </row>
        <row r="296">
          <cell r="A296" t="str">
            <v xml:space="preserve">PTEMX-29     </v>
          </cell>
          <cell r="B296" t="str">
            <v xml:space="preserve">Microcut, 50"x16"                             </v>
          </cell>
          <cell r="C296">
            <v>9995</v>
          </cell>
        </row>
        <row r="297">
          <cell r="A297" t="str">
            <v xml:space="preserve">PTEMX-3   </v>
          </cell>
          <cell r="B297" t="str">
            <v xml:space="preserve">Bridgeport Series I, 36"x12"                  </v>
          </cell>
          <cell r="C297">
            <v>9995</v>
          </cell>
        </row>
        <row r="298">
          <cell r="A298" t="str">
            <v xml:space="preserve">PTEMX-30   </v>
          </cell>
          <cell r="B298" t="str">
            <v xml:space="preserve">Acer, 2S/3VS, 42"x12" &amp; Chevalier FM-3VS      </v>
          </cell>
          <cell r="C298">
            <v>9995</v>
          </cell>
        </row>
        <row r="299">
          <cell r="A299" t="str">
            <v xml:space="preserve">PTEMX-31   </v>
          </cell>
          <cell r="B299" t="str">
            <v xml:space="preserve">Acer, 3VK/3VKH, 50"x16" &amp; Chevalier FM-3VK    </v>
          </cell>
          <cell r="C299">
            <v>9995</v>
          </cell>
        </row>
        <row r="300">
          <cell r="A300" t="str">
            <v xml:space="preserve">PTEMX-32   </v>
          </cell>
          <cell r="B300" t="str">
            <v xml:space="preserve">Chevalier, 4VKH, 54"x16"                     </v>
          </cell>
          <cell r="C300">
            <v>9995</v>
          </cell>
        </row>
        <row r="301">
          <cell r="A301" t="str">
            <v xml:space="preserve">PTEMX-34   </v>
          </cell>
          <cell r="B301" t="str">
            <v xml:space="preserve">Supermax Titan, 42"x12"                       </v>
          </cell>
          <cell r="C301">
            <v>9995</v>
          </cell>
        </row>
        <row r="302">
          <cell r="A302" t="str">
            <v xml:space="preserve">PTEMX-35   </v>
          </cell>
          <cell r="B302" t="str">
            <v xml:space="preserve">Supermax Titan, 49"x12"                       </v>
          </cell>
          <cell r="C302">
            <v>9995</v>
          </cell>
        </row>
        <row r="303">
          <cell r="A303" t="str">
            <v xml:space="preserve">PTEMX-4   </v>
          </cell>
          <cell r="B303" t="str">
            <v xml:space="preserve">Supermax (YCI) 1 1/2 VS, VM, 42"x12"/16"      </v>
          </cell>
          <cell r="C303">
            <v>9995</v>
          </cell>
        </row>
        <row r="304">
          <cell r="A304" t="str">
            <v xml:space="preserve">PTEMX-40   </v>
          </cell>
          <cell r="B304" t="str">
            <v xml:space="preserve">Webb, 5VH, 50" x 16"                         </v>
          </cell>
          <cell r="C304">
            <v>9995</v>
          </cell>
        </row>
        <row r="305">
          <cell r="A305" t="str">
            <v xml:space="preserve">PTEMX-49 </v>
          </cell>
          <cell r="B305" t="str">
            <v>Clausing Atlas, 3VS, 54" x 16"</v>
          </cell>
          <cell r="C305">
            <v>9995</v>
          </cell>
        </row>
        <row r="306">
          <cell r="A306" t="str">
            <v xml:space="preserve">PTEMX-5   </v>
          </cell>
          <cell r="B306" t="str">
            <v xml:space="preserve">Supermax (YCI) 1 1/2 VS, VM, 49"x12"/16"      </v>
          </cell>
          <cell r="C306">
            <v>9995</v>
          </cell>
        </row>
        <row r="307">
          <cell r="A307" t="str">
            <v xml:space="preserve">PTEMX-6   </v>
          </cell>
          <cell r="B307" t="str">
            <v xml:space="preserve">Supermax (YCM) 16 VS, VM, 49"x16"             </v>
          </cell>
          <cell r="C307">
            <v>9995</v>
          </cell>
        </row>
        <row r="308">
          <cell r="A308" t="str">
            <v>PTEMX-61</v>
          </cell>
          <cell r="B308" t="str">
            <v>Sharp, QMV 1/2, 50" x 16 1/2"</v>
          </cell>
          <cell r="C308">
            <v>9995</v>
          </cell>
        </row>
        <row r="309">
          <cell r="A309" t="str">
            <v xml:space="preserve">PTEMX-7   </v>
          </cell>
          <cell r="B309" t="str">
            <v xml:space="preserve">Lagun FT-1, FTV-1, 42"/44"x16"                </v>
          </cell>
          <cell r="C309">
            <v>9995</v>
          </cell>
        </row>
        <row r="310">
          <cell r="A310" t="str">
            <v xml:space="preserve">PTEMX-8   </v>
          </cell>
          <cell r="B310" t="str">
            <v xml:space="preserve">Lagun FT-2, FTV-2, 48"/50"x16"                </v>
          </cell>
          <cell r="C310">
            <v>9995</v>
          </cell>
        </row>
        <row r="311">
          <cell r="A311" t="str">
            <v xml:space="preserve">PTEMX-9   </v>
          </cell>
          <cell r="B311" t="str">
            <v xml:space="preserve">Alliant/Sharp LMV, 42"x12"                    </v>
          </cell>
          <cell r="C311">
            <v>9995</v>
          </cell>
        </row>
        <row r="312">
          <cell r="A312" t="str">
            <v xml:space="preserve">PTEMX-90    </v>
          </cell>
          <cell r="B312" t="str">
            <v xml:space="preserve">General, 42"-44" x 12"                        </v>
          </cell>
          <cell r="C312">
            <v>9995</v>
          </cell>
        </row>
        <row r="313">
          <cell r="A313" t="str">
            <v xml:space="preserve">PTEMX-91    </v>
          </cell>
          <cell r="B313" t="str">
            <v xml:space="preserve">General, 42"-44" x 16"                        </v>
          </cell>
          <cell r="C313">
            <v>9995</v>
          </cell>
        </row>
        <row r="314">
          <cell r="A314" t="str">
            <v xml:space="preserve">PTEMX-92   </v>
          </cell>
          <cell r="B314" t="str">
            <v xml:space="preserve">General, 48"-50" x 12"                        </v>
          </cell>
          <cell r="C314">
            <v>9995</v>
          </cell>
        </row>
        <row r="315">
          <cell r="A315" t="str">
            <v xml:space="preserve">PTEMX-93    </v>
          </cell>
          <cell r="B315" t="str">
            <v xml:space="preserve">General, 48"-50" x 16"                        </v>
          </cell>
          <cell r="C315">
            <v>9995</v>
          </cell>
        </row>
        <row r="316">
          <cell r="A316" t="str">
            <v xml:space="preserve">PTEMX-94 </v>
          </cell>
          <cell r="B316" t="str">
            <v>General, 54" x 16"</v>
          </cell>
          <cell r="C316">
            <v>9995</v>
          </cell>
        </row>
        <row r="317">
          <cell r="A317" t="str">
            <v>PTEMXOL</v>
          </cell>
          <cell r="B317" t="str">
            <v xml:space="preserve">Offline Programming System for EMX CNC </v>
          </cell>
          <cell r="C317">
            <v>0</v>
          </cell>
        </row>
        <row r="318">
          <cell r="A318" t="str">
            <v>PTKMX2-1</v>
          </cell>
          <cell r="B318" t="str">
            <v>Bridgeport Series I, 42"X12"</v>
          </cell>
          <cell r="C318">
            <v>12500</v>
          </cell>
        </row>
        <row r="319">
          <cell r="A319" t="str">
            <v>PTKMX2-2</v>
          </cell>
          <cell r="B319" t="str">
            <v>Bridgeport Series I, 48"x12"</v>
          </cell>
          <cell r="C319">
            <v>12500</v>
          </cell>
        </row>
        <row r="320">
          <cell r="A320" t="str">
            <v>PTKMX2-3</v>
          </cell>
          <cell r="B320" t="str">
            <v>Bridgeport Series I, 36"x12"</v>
          </cell>
          <cell r="C320">
            <v>12500</v>
          </cell>
        </row>
        <row r="321">
          <cell r="A321" t="str">
            <v>PTKMX2-4</v>
          </cell>
          <cell r="B321" t="str">
            <v>Supermax (YCI) 1 1/2 VS, VM, 42"x12"</v>
          </cell>
          <cell r="C321">
            <v>12500</v>
          </cell>
        </row>
        <row r="322">
          <cell r="A322" t="str">
            <v>PTKMX2-5</v>
          </cell>
          <cell r="B322" t="str">
            <v>Supermax (YCI) 1 1/2 VS, VM, 49"x12"</v>
          </cell>
          <cell r="C322">
            <v>12500</v>
          </cell>
        </row>
        <row r="323">
          <cell r="A323" t="str">
            <v>PTKMX2-6</v>
          </cell>
          <cell r="B323" t="str">
            <v>Supermax (YCM) 16 VS, VM, 49"x16"</v>
          </cell>
          <cell r="C323">
            <v>12500</v>
          </cell>
        </row>
        <row r="324">
          <cell r="A324" t="str">
            <v>PTKMX2-7</v>
          </cell>
          <cell r="B324" t="str">
            <v>Lagun FT-1, FTV-1, 42"/44"x16"</v>
          </cell>
          <cell r="C324">
            <v>12500</v>
          </cell>
        </row>
        <row r="325">
          <cell r="A325" t="str">
            <v>PTKMX2-8</v>
          </cell>
          <cell r="B325" t="str">
            <v>Lagun FT-2, FTV-2, 48"/50"x16"</v>
          </cell>
          <cell r="C325">
            <v>12500</v>
          </cell>
        </row>
        <row r="326">
          <cell r="A326" t="str">
            <v>PTKMX2-9</v>
          </cell>
          <cell r="B326" t="str">
            <v>Alliant/Sharp LMV, 42"x12"</v>
          </cell>
          <cell r="C326">
            <v>12500</v>
          </cell>
        </row>
        <row r="327">
          <cell r="A327" t="str">
            <v>PTKMX2-10</v>
          </cell>
          <cell r="B327" t="str">
            <v>Bridgeport Series II, Special</v>
          </cell>
          <cell r="C327">
            <v>13500</v>
          </cell>
        </row>
        <row r="328">
          <cell r="A328" t="str">
            <v>PTKMX2-13</v>
          </cell>
          <cell r="B328" t="str">
            <v>Webb, 50"x16"</v>
          </cell>
          <cell r="C328">
            <v>12500</v>
          </cell>
        </row>
        <row r="329">
          <cell r="A329" t="str">
            <v>PTKMX2-14</v>
          </cell>
          <cell r="B329" t="str">
            <v>Sharp, HMV, 49/50/51" x 16 1/2"</v>
          </cell>
          <cell r="C329">
            <v>12500</v>
          </cell>
        </row>
        <row r="330">
          <cell r="A330" t="str">
            <v>PTKMX2-16</v>
          </cell>
          <cell r="B330" t="str">
            <v>Millport/Comet 3KVHII, 50"x17"</v>
          </cell>
          <cell r="C330">
            <v>12500</v>
          </cell>
        </row>
        <row r="331">
          <cell r="A331" t="str">
            <v>PTKMX2-17</v>
          </cell>
          <cell r="B331" t="str">
            <v>Alliant/Sharp LMV, 48"/50" x 12"</v>
          </cell>
          <cell r="C331">
            <v>12500</v>
          </cell>
        </row>
        <row r="332">
          <cell r="A332" t="str">
            <v>PTKMX2-19</v>
          </cell>
          <cell r="B332" t="str">
            <v>Siber-Hegner/Santec RB-1, 42"x12"/16"</v>
          </cell>
          <cell r="C332">
            <v>12500</v>
          </cell>
        </row>
        <row r="333">
          <cell r="A333" t="str">
            <v>PTKMX2-21</v>
          </cell>
          <cell r="B333" t="str">
            <v>Siber-Hegner/Santec RB-1, RB-10, 48"x12"/16"</v>
          </cell>
          <cell r="C333">
            <v>12500</v>
          </cell>
        </row>
        <row r="334">
          <cell r="A334" t="str">
            <v>PTKMX2-22</v>
          </cell>
          <cell r="B334" t="str">
            <v>Clausing/Kondia FV1, 48" x 16"</v>
          </cell>
          <cell r="C334">
            <v>12500</v>
          </cell>
        </row>
        <row r="335">
          <cell r="A335" t="str">
            <v>PTKMX2-23</v>
          </cell>
          <cell r="B335" t="str">
            <v>Bridgeport Series II</v>
          </cell>
          <cell r="C335">
            <v>14500</v>
          </cell>
        </row>
        <row r="336">
          <cell r="A336" t="str">
            <v>PTKMX2-26</v>
          </cell>
          <cell r="B336" t="str">
            <v>Clausing/Kondia FV1, 42" x 16"</v>
          </cell>
          <cell r="C336">
            <v>12500</v>
          </cell>
        </row>
        <row r="337">
          <cell r="A337" t="str">
            <v>PTKMX2-28</v>
          </cell>
          <cell r="B337" t="str">
            <v>Clausing/Kondia FV 300</v>
          </cell>
          <cell r="C337">
            <v>13500</v>
          </cell>
        </row>
        <row r="338">
          <cell r="A338" t="str">
            <v>PTKMX2-29</v>
          </cell>
          <cell r="B338" t="str">
            <v>Microcut 1050</v>
          </cell>
          <cell r="C338">
            <v>12500</v>
          </cell>
        </row>
        <row r="339">
          <cell r="A339" t="str">
            <v>PTKMX2-30</v>
          </cell>
          <cell r="B339" t="str">
            <v>Chevalier FM-3VS, 42"x12"</v>
          </cell>
          <cell r="C339">
            <v>12500</v>
          </cell>
        </row>
        <row r="340">
          <cell r="A340" t="str">
            <v>PTKMX2-31</v>
          </cell>
          <cell r="B340" t="str">
            <v>Acer, 3VKH &amp; Chevalier FM-3VK, 50"x16"</v>
          </cell>
          <cell r="C340">
            <v>12500</v>
          </cell>
        </row>
        <row r="341">
          <cell r="A341" t="str">
            <v>PTKMX2-32</v>
          </cell>
          <cell r="B341" t="str">
            <v>Chevalier, 4VKH, 54"x16"</v>
          </cell>
          <cell r="C341">
            <v>12500</v>
          </cell>
        </row>
        <row r="342">
          <cell r="A342" t="str">
            <v>PTKMX2-34</v>
          </cell>
          <cell r="B342" t="str">
            <v>Supermax Titan, 42"x9"</v>
          </cell>
          <cell r="C342">
            <v>12500</v>
          </cell>
        </row>
        <row r="343">
          <cell r="A343" t="str">
            <v>PTKMX2-35</v>
          </cell>
          <cell r="B343" t="str">
            <v>Supermax Titan, 49"x9"</v>
          </cell>
          <cell r="C343">
            <v>12500</v>
          </cell>
        </row>
        <row r="344">
          <cell r="A344" t="str">
            <v>PTKMX2-36</v>
          </cell>
          <cell r="B344" t="str">
            <v>Acer 2S/3VS, 42"x12"</v>
          </cell>
          <cell r="C344">
            <v>12500</v>
          </cell>
        </row>
        <row r="345">
          <cell r="A345" t="str">
            <v>PTKMX2-37</v>
          </cell>
          <cell r="B345" t="str">
            <v>Acer Ultima 4VK 50"x16"</v>
          </cell>
          <cell r="C345">
            <v>12500</v>
          </cell>
        </row>
        <row r="346">
          <cell r="A346" t="str">
            <v>PTKMX2-40</v>
          </cell>
          <cell r="B346" t="str">
            <v>Webb 5VH 50"x16"</v>
          </cell>
          <cell r="C346">
            <v>12500</v>
          </cell>
        </row>
        <row r="347">
          <cell r="A347" t="str">
            <v>PTKMX2-49</v>
          </cell>
          <cell r="B347" t="str">
            <v>Atlas 3VS 54"x16"</v>
          </cell>
          <cell r="C347">
            <v>12500</v>
          </cell>
        </row>
        <row r="348">
          <cell r="A348" t="str">
            <v>PTKMX2-60</v>
          </cell>
          <cell r="B348" t="str">
            <v>Acer/Chevalier FM-3VS 48"x12"</v>
          </cell>
          <cell r="C348">
            <v>12500</v>
          </cell>
        </row>
        <row r="349">
          <cell r="A349" t="str">
            <v>PTKMX2-61</v>
          </cell>
          <cell r="B349" t="str">
            <v>Sharp, QMV 1/2, 50"x16 1/2"</v>
          </cell>
          <cell r="C349">
            <v>12500</v>
          </cell>
        </row>
        <row r="350">
          <cell r="A350" t="str">
            <v>PTKMX2-90</v>
          </cell>
          <cell r="B350" t="str">
            <v>General, 42"/44"x12"</v>
          </cell>
          <cell r="C350">
            <v>12500</v>
          </cell>
        </row>
        <row r="351">
          <cell r="A351" t="str">
            <v>PTKMX2-91</v>
          </cell>
          <cell r="B351" t="str">
            <v>General, 42"/44"x16"</v>
          </cell>
          <cell r="C351">
            <v>12500</v>
          </cell>
        </row>
        <row r="352">
          <cell r="A352" t="str">
            <v>PTKMX2-92</v>
          </cell>
          <cell r="B352" t="str">
            <v>General, 48"/50"x12"</v>
          </cell>
          <cell r="C352">
            <v>12500</v>
          </cell>
        </row>
        <row r="353">
          <cell r="A353" t="str">
            <v>PTKMX2-93</v>
          </cell>
          <cell r="B353" t="str">
            <v>General, 48"/50"x16"</v>
          </cell>
          <cell r="C353">
            <v>12500</v>
          </cell>
        </row>
        <row r="354">
          <cell r="A354" t="str">
            <v>PTKMX2-94</v>
          </cell>
          <cell r="B354" t="str">
            <v>General, 54"x16"</v>
          </cell>
          <cell r="C354">
            <v>12500</v>
          </cell>
        </row>
        <row r="355">
          <cell r="A355" t="str">
            <v>PTKMX3-1</v>
          </cell>
          <cell r="B355" t="str">
            <v>Bridgeport Series I, 42"X12"</v>
          </cell>
          <cell r="C355">
            <v>16250</v>
          </cell>
        </row>
        <row r="356">
          <cell r="A356" t="str">
            <v>PTKMX3-2</v>
          </cell>
          <cell r="B356" t="str">
            <v>Bridgeport Series I, 48"x12"</v>
          </cell>
          <cell r="C356">
            <v>16250</v>
          </cell>
        </row>
        <row r="357">
          <cell r="A357" t="str">
            <v>PTKMX3-3</v>
          </cell>
          <cell r="B357" t="str">
            <v>Bridgeport Series I, 36"x12"</v>
          </cell>
          <cell r="C357">
            <v>16250</v>
          </cell>
        </row>
        <row r="358">
          <cell r="A358" t="str">
            <v>PTKMX3-4</v>
          </cell>
          <cell r="B358" t="str">
            <v>Supermax (YCI) 1 1/2 VS, VM, 42"x12"</v>
          </cell>
          <cell r="C358">
            <v>16250</v>
          </cell>
        </row>
        <row r="359">
          <cell r="A359" t="str">
            <v>PTKMX3-5</v>
          </cell>
          <cell r="B359" t="str">
            <v>Supermax (YCI) 1 1/2 VS, VM, 49"x12"</v>
          </cell>
          <cell r="C359">
            <v>16250</v>
          </cell>
        </row>
        <row r="360">
          <cell r="A360" t="str">
            <v>PTKMX3-6</v>
          </cell>
          <cell r="B360" t="str">
            <v>Supermax (YCM) 16 VS, VM, 49"x16"</v>
          </cell>
          <cell r="C360">
            <v>16250</v>
          </cell>
        </row>
        <row r="361">
          <cell r="A361" t="str">
            <v>PTKMX3-7</v>
          </cell>
          <cell r="B361" t="str">
            <v>Lagun FT-1, FTV-1, 42"/44"x16"</v>
          </cell>
          <cell r="C361">
            <v>16250</v>
          </cell>
        </row>
        <row r="362">
          <cell r="A362" t="str">
            <v>PTKMX3-8</v>
          </cell>
          <cell r="B362" t="str">
            <v>Lagun FT-2, FTV-2, 48"/50"x16"</v>
          </cell>
          <cell r="C362">
            <v>16250</v>
          </cell>
        </row>
        <row r="363">
          <cell r="A363" t="str">
            <v>PTKMX3-9</v>
          </cell>
          <cell r="B363" t="str">
            <v>Alliant/Sharp LMV, 42"x12"</v>
          </cell>
          <cell r="C363">
            <v>16250</v>
          </cell>
        </row>
        <row r="364">
          <cell r="A364" t="str">
            <v>PTKMX3-10</v>
          </cell>
          <cell r="B364" t="str">
            <v>Bridgeport Series II, Special</v>
          </cell>
          <cell r="C364">
            <v>17250</v>
          </cell>
        </row>
        <row r="365">
          <cell r="A365" t="str">
            <v>PTKMX3-13</v>
          </cell>
          <cell r="B365" t="str">
            <v>Webb, 50"x16"</v>
          </cell>
          <cell r="C365">
            <v>16250</v>
          </cell>
        </row>
        <row r="366">
          <cell r="A366" t="str">
            <v>PTKMX3-14</v>
          </cell>
          <cell r="B366" t="str">
            <v>Sharp, HMV, 49"x16 1/2"</v>
          </cell>
          <cell r="C366">
            <v>16250</v>
          </cell>
        </row>
        <row r="367">
          <cell r="A367" t="str">
            <v>PTKMX3-16</v>
          </cell>
          <cell r="B367" t="str">
            <v>Millport/Comet 3KVHII, 50"x17"</v>
          </cell>
          <cell r="C367">
            <v>16250</v>
          </cell>
        </row>
        <row r="368">
          <cell r="A368" t="str">
            <v>PTKMX3-17</v>
          </cell>
          <cell r="B368" t="str">
            <v>Alliant/Sharp LMV, 48"x12"</v>
          </cell>
          <cell r="C368">
            <v>16250</v>
          </cell>
        </row>
        <row r="369">
          <cell r="A369" t="str">
            <v>PTKMX3-19</v>
          </cell>
          <cell r="B369" t="str">
            <v>Siber-Hegner/Santec RB-1, 42"x12"</v>
          </cell>
          <cell r="C369">
            <v>16250</v>
          </cell>
        </row>
        <row r="370">
          <cell r="A370" t="str">
            <v>PTKMX3-21</v>
          </cell>
          <cell r="B370" t="str">
            <v>Siber-Hegner/Santec RB-1, 48"x12"</v>
          </cell>
          <cell r="C370">
            <v>16250</v>
          </cell>
        </row>
        <row r="371">
          <cell r="A371" t="str">
            <v>PTKMX3-22</v>
          </cell>
          <cell r="B371" t="str">
            <v>Clausing/Kondia FV1, 48"x16"</v>
          </cell>
          <cell r="C371">
            <v>16250</v>
          </cell>
        </row>
        <row r="372">
          <cell r="A372" t="str">
            <v>PTKMX3-23</v>
          </cell>
          <cell r="B372" t="str">
            <v>Bridgeport Series II</v>
          </cell>
          <cell r="C372">
            <v>16250</v>
          </cell>
        </row>
        <row r="373">
          <cell r="A373" t="str">
            <v>PTKMX3-26</v>
          </cell>
          <cell r="B373" t="str">
            <v>Clausing/Kondia FV1, 42"x16"</v>
          </cell>
          <cell r="C373">
            <v>16250</v>
          </cell>
        </row>
        <row r="374">
          <cell r="A374" t="str">
            <v>PTKMX3-28</v>
          </cell>
          <cell r="B374" t="str">
            <v>Clausing/Kondia FV 300</v>
          </cell>
          <cell r="C374">
            <v>17250</v>
          </cell>
        </row>
        <row r="375">
          <cell r="A375" t="str">
            <v>PTKMX3-30</v>
          </cell>
          <cell r="B375" t="str">
            <v>Chevalier FM-3VS, 42"x12"</v>
          </cell>
          <cell r="C375">
            <v>16250</v>
          </cell>
        </row>
        <row r="376">
          <cell r="A376" t="str">
            <v>PTKMX3-31</v>
          </cell>
          <cell r="B376" t="str">
            <v>Acer, 3VKH &amp; Chevalier FM-3VK, 50"x16"</v>
          </cell>
          <cell r="C376">
            <v>16250</v>
          </cell>
        </row>
        <row r="377">
          <cell r="A377" t="str">
            <v>PTKMX3-34</v>
          </cell>
          <cell r="B377" t="str">
            <v>Supermax Titan, 42"x9"</v>
          </cell>
          <cell r="C377">
            <v>16250</v>
          </cell>
        </row>
        <row r="378">
          <cell r="A378" t="str">
            <v>PTKMX3-35</v>
          </cell>
          <cell r="B378" t="str">
            <v>Supermax Titan, 49"x9"</v>
          </cell>
          <cell r="C378">
            <v>16250</v>
          </cell>
        </row>
        <row r="379">
          <cell r="A379" t="str">
            <v>PTKMX3-49</v>
          </cell>
          <cell r="B379" t="str">
            <v>Atlas 3VS 54"x16"</v>
          </cell>
          <cell r="C379">
            <v>16250</v>
          </cell>
        </row>
        <row r="380">
          <cell r="A380" t="str">
            <v>PTKMX3-60</v>
          </cell>
          <cell r="B380" t="str">
            <v>Acer/Chevalier FM-3VS 48"x12"</v>
          </cell>
          <cell r="C380">
            <v>16250</v>
          </cell>
        </row>
        <row r="381">
          <cell r="A381" t="str">
            <v>PTKMX3-61</v>
          </cell>
          <cell r="B381" t="str">
            <v>Sharp, QMV 1, 50"x16 1/2"</v>
          </cell>
          <cell r="C381">
            <v>16250</v>
          </cell>
        </row>
        <row r="382">
          <cell r="A382" t="str">
            <v>PTKMX3-90</v>
          </cell>
          <cell r="B382" t="str">
            <v>General, 42"/44"x12"</v>
          </cell>
          <cell r="C382">
            <v>16250</v>
          </cell>
        </row>
        <row r="383">
          <cell r="A383" t="str">
            <v>PTKMX3-91</v>
          </cell>
          <cell r="B383" t="str">
            <v>General, 42"/44"x16"</v>
          </cell>
          <cell r="C383">
            <v>16250</v>
          </cell>
        </row>
        <row r="384">
          <cell r="A384" t="str">
            <v>PTKMX3-92</v>
          </cell>
          <cell r="B384" t="str">
            <v>General, 48"/50"x12"</v>
          </cell>
          <cell r="C384">
            <v>16250</v>
          </cell>
        </row>
        <row r="385">
          <cell r="A385" t="str">
            <v>PTKMX3-93</v>
          </cell>
          <cell r="B385" t="str">
            <v>General, 48"/50"x16"</v>
          </cell>
          <cell r="C385">
            <v>16250</v>
          </cell>
        </row>
        <row r="386">
          <cell r="A386" t="str">
            <v>PTKMX3-94</v>
          </cell>
          <cell r="B386" t="str">
            <v>General, 54"x16"</v>
          </cell>
          <cell r="C386">
            <v>16250</v>
          </cell>
        </row>
        <row r="387">
          <cell r="A387" t="str">
            <v>PTKMXOL</v>
          </cell>
          <cell r="B387" t="str">
            <v>Offline Programming for KMX</v>
          </cell>
          <cell r="C387">
            <v>295</v>
          </cell>
        </row>
        <row r="388">
          <cell r="A388" t="str">
            <v>P-TRAK RSG</v>
          </cell>
          <cell r="B388" t="str">
            <v>Remote Stop/Go Switch</v>
          </cell>
          <cell r="C388">
            <v>237</v>
          </cell>
        </row>
        <row r="389">
          <cell r="A389" t="str">
            <v xml:space="preserve">PTSMX2 94    </v>
          </cell>
          <cell r="B389" t="str">
            <v xml:space="preserve">General, 54" x 16"                                 </v>
          </cell>
          <cell r="C389">
            <v>14345</v>
          </cell>
        </row>
        <row r="390">
          <cell r="A390" t="str">
            <v xml:space="preserve">PTSMX2-1     </v>
          </cell>
          <cell r="B390" t="str">
            <v xml:space="preserve">Bridgeport Series I, 42"x12"                       </v>
          </cell>
          <cell r="C390">
            <v>14345</v>
          </cell>
        </row>
        <row r="391">
          <cell r="A391" t="str">
            <v xml:space="preserve">PTSMX2-10    </v>
          </cell>
          <cell r="B391" t="str">
            <v xml:space="preserve">Bridgeport Series II, Special                      </v>
          </cell>
          <cell r="C391">
            <v>15370</v>
          </cell>
        </row>
        <row r="392">
          <cell r="A392" t="str">
            <v xml:space="preserve">PTSMX2-13    </v>
          </cell>
          <cell r="B392" t="str">
            <v xml:space="preserve">Webb, 50"x16"                                      </v>
          </cell>
          <cell r="C392">
            <v>14345</v>
          </cell>
        </row>
        <row r="393">
          <cell r="A393" t="str">
            <v xml:space="preserve">PTSMX2-14    </v>
          </cell>
          <cell r="B393" t="str">
            <v xml:space="preserve">Sharp, HMV/OMV, 49/50/51" x 16 1/2"                </v>
          </cell>
          <cell r="C393">
            <v>14345</v>
          </cell>
        </row>
        <row r="394">
          <cell r="A394" t="str">
            <v xml:space="preserve">PTSMX2-16    </v>
          </cell>
          <cell r="B394" t="str">
            <v xml:space="preserve">Millport/Comet 3KVHII, 50"x17"                     </v>
          </cell>
          <cell r="C394">
            <v>14345</v>
          </cell>
        </row>
        <row r="395">
          <cell r="A395" t="str">
            <v xml:space="preserve">PTSMX2-17    </v>
          </cell>
          <cell r="B395" t="str">
            <v xml:space="preserve">Alliant/Sharp LMV, 48" x 12"                       </v>
          </cell>
          <cell r="C395">
            <v>14345</v>
          </cell>
        </row>
        <row r="396">
          <cell r="A396" t="str">
            <v xml:space="preserve">PTSMX2-19    </v>
          </cell>
          <cell r="B396" t="str">
            <v xml:space="preserve">Siber-Hegner/Santec RB-1, RB-10, 42"x12"/16"       </v>
          </cell>
          <cell r="C396">
            <v>14345</v>
          </cell>
        </row>
        <row r="397">
          <cell r="A397" t="str">
            <v xml:space="preserve">PTSMX2-2     </v>
          </cell>
          <cell r="B397" t="str">
            <v xml:space="preserve">Bridgeport Series I, 48"x12"                       </v>
          </cell>
          <cell r="C397">
            <v>14345</v>
          </cell>
        </row>
        <row r="398">
          <cell r="A398" t="str">
            <v xml:space="preserve">PTSMX2-21    </v>
          </cell>
          <cell r="B398" t="str">
            <v xml:space="preserve">Siber-Hegner/Santec RB-1, RB-10, 48"x12"/16"       </v>
          </cell>
          <cell r="C398">
            <v>14345</v>
          </cell>
        </row>
        <row r="399">
          <cell r="A399" t="str">
            <v xml:space="preserve">PTSMX2-22    </v>
          </cell>
          <cell r="B399" t="str">
            <v xml:space="preserve">Clausing/Kondia, 48" x 16"                         </v>
          </cell>
          <cell r="C399">
            <v>14345</v>
          </cell>
        </row>
        <row r="400">
          <cell r="A400" t="str">
            <v xml:space="preserve">PTSMX2-23    </v>
          </cell>
          <cell r="B400" t="str">
            <v xml:space="preserve">Bridgeport Series II                               </v>
          </cell>
          <cell r="C400">
            <v>16395</v>
          </cell>
        </row>
        <row r="401">
          <cell r="A401" t="str">
            <v xml:space="preserve">PTSMX2-26    </v>
          </cell>
          <cell r="B401" t="str">
            <v xml:space="preserve">Clausing/Kondia, 42" x 16"                         </v>
          </cell>
          <cell r="C401">
            <v>14345</v>
          </cell>
        </row>
        <row r="402">
          <cell r="A402" t="str">
            <v xml:space="preserve">PTSMX2-28    </v>
          </cell>
          <cell r="B402" t="str">
            <v xml:space="preserve">Clausing FV 300                                    </v>
          </cell>
          <cell r="C402">
            <v>15370</v>
          </cell>
        </row>
        <row r="403">
          <cell r="A403" t="str">
            <v xml:space="preserve">PTSMX2-29    </v>
          </cell>
          <cell r="B403" t="str">
            <v xml:space="preserve">Microcut, 50"x16"                                  </v>
          </cell>
          <cell r="C403">
            <v>14345</v>
          </cell>
        </row>
        <row r="404">
          <cell r="A404" t="str">
            <v xml:space="preserve">PTSMX2-3     </v>
          </cell>
          <cell r="B404" t="str">
            <v xml:space="preserve">Bridgeport Series I, 36"x12"                       </v>
          </cell>
          <cell r="C404">
            <v>14345</v>
          </cell>
        </row>
        <row r="405">
          <cell r="A405" t="str">
            <v xml:space="preserve">PTSMX2-30    </v>
          </cell>
          <cell r="B405" t="str">
            <v xml:space="preserve">Acer, 2S/3VS, 42"x12" &amp; Chevalier FM-3VS           </v>
          </cell>
          <cell r="C405">
            <v>14345</v>
          </cell>
        </row>
        <row r="406">
          <cell r="A406" t="str">
            <v xml:space="preserve">PTSMX2-31    </v>
          </cell>
          <cell r="B406" t="str">
            <v xml:space="preserve">Acer, 3VK/3VKH, 50"x16" &amp; Chevalier FM-3VK         </v>
          </cell>
          <cell r="C406">
            <v>14345</v>
          </cell>
        </row>
        <row r="407">
          <cell r="A407" t="str">
            <v xml:space="preserve">PTSMX2-32    </v>
          </cell>
          <cell r="B407" t="str">
            <v xml:space="preserve">Chevalier, 4VKH, 54"x16"                           </v>
          </cell>
          <cell r="C407">
            <v>14345</v>
          </cell>
        </row>
        <row r="408">
          <cell r="A408" t="str">
            <v xml:space="preserve">PTSMX2-34    </v>
          </cell>
          <cell r="B408" t="str">
            <v xml:space="preserve">Supermax Titan, 42"x12"                            </v>
          </cell>
          <cell r="C408">
            <v>14345</v>
          </cell>
        </row>
        <row r="409">
          <cell r="A409" t="str">
            <v xml:space="preserve">PTSMX2-35    </v>
          </cell>
          <cell r="B409" t="str">
            <v xml:space="preserve">Supermax Titan, 49"x12"                            </v>
          </cell>
          <cell r="C409">
            <v>14345</v>
          </cell>
        </row>
        <row r="410">
          <cell r="A410" t="str">
            <v xml:space="preserve">PTSMX2-4     </v>
          </cell>
          <cell r="B410" t="str">
            <v xml:space="preserve">Supermax (YCI) 1 1/2 VS, VM, 42"x12"/16"           </v>
          </cell>
          <cell r="C410">
            <v>14345</v>
          </cell>
        </row>
        <row r="411">
          <cell r="A411" t="str">
            <v xml:space="preserve">PTSMX2-40    </v>
          </cell>
          <cell r="B411" t="str">
            <v xml:space="preserve">Webb, 5VH, 50"x16"                                 </v>
          </cell>
          <cell r="C411">
            <v>14345</v>
          </cell>
        </row>
        <row r="412">
          <cell r="A412" t="str">
            <v xml:space="preserve">PTSMX2-49 </v>
          </cell>
          <cell r="B412" t="str">
            <v>Clausing Atlas, 3VS, 54"x16"</v>
          </cell>
          <cell r="C412">
            <v>14345</v>
          </cell>
        </row>
        <row r="413">
          <cell r="A413" t="str">
            <v xml:space="preserve">PTSMX2-5     </v>
          </cell>
          <cell r="B413" t="str">
            <v xml:space="preserve">Supermax (YCI) 1 1/2 VS, VM, 49"x12"/16"           </v>
          </cell>
          <cell r="C413">
            <v>14345</v>
          </cell>
        </row>
        <row r="414">
          <cell r="A414" t="str">
            <v xml:space="preserve">PTSMX2-6     </v>
          </cell>
          <cell r="B414" t="str">
            <v xml:space="preserve">Supermax (YCM) 16 VS, VM, 49"x16"                  </v>
          </cell>
          <cell r="C414">
            <v>14345</v>
          </cell>
        </row>
        <row r="415">
          <cell r="A415" t="str">
            <v>PTSMX2-60</v>
          </cell>
          <cell r="B415" t="str">
            <v>Acer / Chevalier 3VS 48" X 12"</v>
          </cell>
          <cell r="C415">
            <v>14345</v>
          </cell>
        </row>
        <row r="416">
          <cell r="A416" t="str">
            <v>PTSMX2-61</v>
          </cell>
          <cell r="B416" t="str">
            <v>Sharp, QMV 1/2, 50" x 16 1/2"</v>
          </cell>
          <cell r="C416">
            <v>14345</v>
          </cell>
        </row>
        <row r="417">
          <cell r="A417" t="str">
            <v xml:space="preserve">PTSMX2-7     </v>
          </cell>
          <cell r="B417" t="str">
            <v xml:space="preserve">Lagun FT-1, FTV-1, 42"/44"x16"                     </v>
          </cell>
          <cell r="C417">
            <v>14345</v>
          </cell>
        </row>
        <row r="418">
          <cell r="A418" t="str">
            <v xml:space="preserve">PTSMX2-8     </v>
          </cell>
          <cell r="B418" t="str">
            <v xml:space="preserve">Lagun FT-2, FTV-2, 48"/50"x16"                     </v>
          </cell>
          <cell r="C418">
            <v>14345</v>
          </cell>
        </row>
        <row r="419">
          <cell r="A419" t="str">
            <v xml:space="preserve">PTSMX2-9     </v>
          </cell>
          <cell r="B419" t="str">
            <v xml:space="preserve">Alliant/Sharp LMV, 42"x12"                         </v>
          </cell>
          <cell r="C419">
            <v>14345</v>
          </cell>
        </row>
        <row r="420">
          <cell r="A420" t="str">
            <v xml:space="preserve">PTSMX2-90    </v>
          </cell>
          <cell r="B420" t="str">
            <v xml:space="preserve">General, 42"-44" x 12"                             </v>
          </cell>
          <cell r="C420">
            <v>14345</v>
          </cell>
        </row>
        <row r="421">
          <cell r="A421" t="str">
            <v xml:space="preserve">PTSMX2-91    </v>
          </cell>
          <cell r="B421" t="str">
            <v xml:space="preserve">General, 42"-44" x 16"                             </v>
          </cell>
          <cell r="C421">
            <v>14345</v>
          </cell>
        </row>
        <row r="422">
          <cell r="A422" t="str">
            <v xml:space="preserve">PTSMX2-92    </v>
          </cell>
          <cell r="B422" t="str">
            <v xml:space="preserve">General, 48"-50" x 12"                             </v>
          </cell>
          <cell r="C422">
            <v>14345</v>
          </cell>
        </row>
        <row r="423">
          <cell r="A423" t="str">
            <v xml:space="preserve">PTSMX2-93    </v>
          </cell>
          <cell r="B423" t="str">
            <v xml:space="preserve">General, 48"-50" x 16"                             </v>
          </cell>
          <cell r="C423">
            <v>14345</v>
          </cell>
        </row>
        <row r="424">
          <cell r="A424" t="str">
            <v xml:space="preserve">PTSMX3-1     </v>
          </cell>
          <cell r="B424" t="str">
            <v xml:space="preserve">Bridgeport Series I, 42"x12"                       </v>
          </cell>
          <cell r="C424">
            <v>18445</v>
          </cell>
        </row>
        <row r="425">
          <cell r="A425" t="str">
            <v xml:space="preserve">PTSMX3-10    </v>
          </cell>
          <cell r="B425" t="str">
            <v xml:space="preserve">Bridgeport Series II, Special                      </v>
          </cell>
          <cell r="C425">
            <v>19470</v>
          </cell>
        </row>
        <row r="426">
          <cell r="A426" t="str">
            <v xml:space="preserve">PTSMX3-13    </v>
          </cell>
          <cell r="B426" t="str">
            <v xml:space="preserve">Webb, 50" X 16"                                    </v>
          </cell>
          <cell r="C426">
            <v>18445</v>
          </cell>
        </row>
        <row r="427">
          <cell r="A427" t="str">
            <v xml:space="preserve">PTSMX3-14    </v>
          </cell>
          <cell r="B427" t="str">
            <v xml:space="preserve">Sharp, HMV/OMV, 49/50/51"x 16 1/2"                 </v>
          </cell>
          <cell r="C427">
            <v>18445</v>
          </cell>
        </row>
        <row r="428">
          <cell r="A428" t="str">
            <v xml:space="preserve">PTSMX3-16    </v>
          </cell>
          <cell r="B428" t="str">
            <v xml:space="preserve">Millport/Comet 3KVHII, 50"x17"                     </v>
          </cell>
          <cell r="C428">
            <v>18445</v>
          </cell>
        </row>
        <row r="429">
          <cell r="A429" t="str">
            <v xml:space="preserve">PTSMX3-17    </v>
          </cell>
          <cell r="B429" t="str">
            <v xml:space="preserve">Alliant/Sharp LMV, 48" x 12"                       </v>
          </cell>
          <cell r="C429">
            <v>18445</v>
          </cell>
        </row>
        <row r="430">
          <cell r="A430" t="str">
            <v xml:space="preserve">PTSMX3-19    </v>
          </cell>
          <cell r="B430" t="str">
            <v xml:space="preserve">Siber Hegner/Santec, RB1-RB10, 42"x12"/16"         </v>
          </cell>
          <cell r="C430">
            <v>18445</v>
          </cell>
        </row>
        <row r="431">
          <cell r="A431" t="str">
            <v xml:space="preserve">PTSMX3-2     </v>
          </cell>
          <cell r="B431" t="str">
            <v xml:space="preserve">Bridgeport Series I, 48"x12"                       </v>
          </cell>
          <cell r="C431">
            <v>18445</v>
          </cell>
        </row>
        <row r="432">
          <cell r="A432" t="str">
            <v xml:space="preserve">PTSMX3-21    </v>
          </cell>
          <cell r="B432" t="str">
            <v xml:space="preserve">Siber Hegner/Santec, RB1-RB10, 48"x12"/16"         </v>
          </cell>
          <cell r="C432">
            <v>18445</v>
          </cell>
        </row>
        <row r="433">
          <cell r="A433" t="str">
            <v xml:space="preserve">PTSMX3-22    </v>
          </cell>
          <cell r="B433" t="str">
            <v xml:space="preserve">Clausing/Kondia, 48" x 16"                         </v>
          </cell>
          <cell r="C433">
            <v>18445</v>
          </cell>
        </row>
        <row r="434">
          <cell r="A434" t="str">
            <v xml:space="preserve">PTSMX3-26    </v>
          </cell>
          <cell r="B434" t="str">
            <v xml:space="preserve">Clausing/Kondia, 42" x 16"                         </v>
          </cell>
          <cell r="C434">
            <v>18445</v>
          </cell>
        </row>
        <row r="435">
          <cell r="A435" t="str">
            <v>PTSMX3-28</v>
          </cell>
          <cell r="B435" t="str">
            <v xml:space="preserve">Clausing/Kondia, FV-300 </v>
          </cell>
          <cell r="C435">
            <v>19470</v>
          </cell>
        </row>
        <row r="436">
          <cell r="A436" t="str">
            <v xml:space="preserve">PTSMX3-3     </v>
          </cell>
          <cell r="B436" t="str">
            <v xml:space="preserve">Bridgeport Series I, 36"x12"                       </v>
          </cell>
          <cell r="C436">
            <v>18445</v>
          </cell>
        </row>
        <row r="437">
          <cell r="A437" t="str">
            <v xml:space="preserve">PTSMX3-30    </v>
          </cell>
          <cell r="B437" t="str">
            <v xml:space="preserve">Acer, 2S/3VS, 42"x12" &amp; Chevalier FM-3VS           </v>
          </cell>
          <cell r="C437">
            <v>18445</v>
          </cell>
        </row>
        <row r="438">
          <cell r="A438" t="str">
            <v xml:space="preserve">PTSMX3-31    </v>
          </cell>
          <cell r="B438" t="str">
            <v xml:space="preserve">Acer, 3VK/3VKH, 50"x16" &amp; Chevalier FM-3VK         </v>
          </cell>
          <cell r="C438">
            <v>18445</v>
          </cell>
        </row>
        <row r="439">
          <cell r="A439" t="str">
            <v xml:space="preserve">PTSMX3-34    </v>
          </cell>
          <cell r="B439" t="str">
            <v xml:space="preserve">Supermax Titan, 42"x12"                            </v>
          </cell>
          <cell r="C439">
            <v>18445</v>
          </cell>
        </row>
        <row r="440">
          <cell r="A440" t="str">
            <v xml:space="preserve">PTSMX3-35    </v>
          </cell>
          <cell r="B440" t="str">
            <v xml:space="preserve">Supermax Titan, 49"x12"                            </v>
          </cell>
          <cell r="C440">
            <v>18445</v>
          </cell>
        </row>
        <row r="441">
          <cell r="A441" t="str">
            <v xml:space="preserve">PTSMX3-4     </v>
          </cell>
          <cell r="B441" t="str">
            <v xml:space="preserve">Supermax (YCI) 1 1/2 VS, VM, 42"x12"/16"           </v>
          </cell>
          <cell r="C441">
            <v>18445</v>
          </cell>
        </row>
        <row r="442">
          <cell r="A442" t="str">
            <v xml:space="preserve">PTSMX3-49 </v>
          </cell>
          <cell r="B442" t="str">
            <v>Clausing Atlas, 3VS, 54"x16"</v>
          </cell>
          <cell r="C442">
            <v>18445</v>
          </cell>
        </row>
        <row r="443">
          <cell r="A443" t="str">
            <v xml:space="preserve">PTSMX3-5     </v>
          </cell>
          <cell r="B443" t="str">
            <v xml:space="preserve">Supermax (YCI) 1 1/2 VS, VM, 49"x12"/16"           </v>
          </cell>
          <cell r="C443">
            <v>18445</v>
          </cell>
        </row>
        <row r="444">
          <cell r="A444" t="str">
            <v xml:space="preserve">PTSMX3-6     </v>
          </cell>
          <cell r="B444" t="str">
            <v xml:space="preserve">Supermax (YCM) 16 VS, VM, 49"x16"                  </v>
          </cell>
          <cell r="C444">
            <v>18445</v>
          </cell>
        </row>
        <row r="445">
          <cell r="A445" t="str">
            <v>PTSMX3-60</v>
          </cell>
          <cell r="B445" t="str">
            <v>Acer / Chevalier 3VS 48" X 12"</v>
          </cell>
          <cell r="C445">
            <v>18445</v>
          </cell>
        </row>
        <row r="446">
          <cell r="A446" t="str">
            <v>PTSMX3-61</v>
          </cell>
          <cell r="B446" t="str">
            <v>Sharp, QMV 1/2, 50" x 16 1/2"</v>
          </cell>
          <cell r="C446">
            <v>18445</v>
          </cell>
        </row>
        <row r="447">
          <cell r="A447" t="str">
            <v xml:space="preserve">PTSMX3-7     </v>
          </cell>
          <cell r="B447" t="str">
            <v xml:space="preserve">Lagun FT-1, FTV-1, 42"/44"x16"                     </v>
          </cell>
          <cell r="C447">
            <v>18445</v>
          </cell>
        </row>
        <row r="448">
          <cell r="A448" t="str">
            <v xml:space="preserve">PTSMX3-8     </v>
          </cell>
          <cell r="B448" t="str">
            <v xml:space="preserve">Lagun FT-2, FTV-2, 48"/50"x16"                     </v>
          </cell>
          <cell r="C448">
            <v>18445</v>
          </cell>
        </row>
        <row r="449">
          <cell r="A449" t="str">
            <v xml:space="preserve">PTSMX3-9     </v>
          </cell>
          <cell r="B449" t="str">
            <v xml:space="preserve">Alliant/Sharp LMV, 42"x12"                         </v>
          </cell>
          <cell r="C449">
            <v>18445</v>
          </cell>
        </row>
        <row r="450">
          <cell r="A450" t="str">
            <v>PTSMX3-90</v>
          </cell>
          <cell r="B450" t="str">
            <v>General Kit, 42"/44" x 12"</v>
          </cell>
          <cell r="C450">
            <v>18445</v>
          </cell>
        </row>
        <row r="451">
          <cell r="A451" t="str">
            <v>PTSMX3-91</v>
          </cell>
          <cell r="B451" t="str">
            <v>General Kit, 42"/44" x 16"</v>
          </cell>
          <cell r="C451">
            <v>18445</v>
          </cell>
        </row>
        <row r="452">
          <cell r="A452" t="str">
            <v>PTSMX3-92</v>
          </cell>
          <cell r="B452" t="str">
            <v>General Kit, 48"/50" x 12</v>
          </cell>
          <cell r="C452">
            <v>18445</v>
          </cell>
        </row>
        <row r="453">
          <cell r="A453" t="str">
            <v>PTSMX3-93</v>
          </cell>
          <cell r="B453" t="str">
            <v>General Kit, 48"/50" x 16</v>
          </cell>
          <cell r="C453">
            <v>18445</v>
          </cell>
        </row>
        <row r="454">
          <cell r="A454" t="str">
            <v>PTSMX3-94</v>
          </cell>
          <cell r="B454" t="str">
            <v>General Kit, 54" x 16"</v>
          </cell>
          <cell r="C454">
            <v>18445</v>
          </cell>
        </row>
        <row r="455">
          <cell r="A455" t="str">
            <v>PULLEYUPGRADE</v>
          </cell>
          <cell r="B455" t="str">
            <v>Upgrade Slip Clutches to Solid Pulleys</v>
          </cell>
          <cell r="C455">
            <v>75</v>
          </cell>
        </row>
        <row r="456">
          <cell r="A456" t="str">
            <v>RETN-KNOB-2OPM10</v>
          </cell>
          <cell r="B456" t="str">
            <v>Retention knob kit - 30 taper</v>
          </cell>
          <cell r="C456">
            <v>153</v>
          </cell>
        </row>
        <row r="457">
          <cell r="A457" t="str">
            <v>RETN-KNOB-2OPM11</v>
          </cell>
          <cell r="B457" t="str">
            <v>Retention knob kit - 30 taper</v>
          </cell>
          <cell r="C457">
            <v>153</v>
          </cell>
        </row>
        <row r="458">
          <cell r="A458" t="str">
            <v>RETN-KNOB-KIT</v>
          </cell>
          <cell r="B458" t="str">
            <v>Retention Knobs CAT 40 – Set Of 16</v>
          </cell>
          <cell r="C458">
            <v>245</v>
          </cell>
        </row>
        <row r="459">
          <cell r="A459" t="str">
            <v>RISER-4</v>
          </cell>
          <cell r="B459" t="str">
            <v>Riser Block, Knee Mill all K models, 4"</v>
          </cell>
          <cell r="C459">
            <v>723</v>
          </cell>
        </row>
        <row r="460">
          <cell r="A460" t="str">
            <v>RISER-6</v>
          </cell>
          <cell r="B460" t="str">
            <v>Riser Block, Knee Mill all K models, 6"</v>
          </cell>
          <cell r="C460">
            <v>827</v>
          </cell>
        </row>
        <row r="461">
          <cell r="A461" t="str">
            <v>RISER-8</v>
          </cell>
          <cell r="B461" t="str">
            <v>Riser Block, Knee Mill all K models, 8"</v>
          </cell>
          <cell r="C461">
            <v>931</v>
          </cell>
        </row>
        <row r="462">
          <cell r="A462" t="str">
            <v>SINGLE PHASE-2OPM11</v>
          </cell>
          <cell r="B462" t="str">
            <v>Single phase option</v>
          </cell>
          <cell r="C462">
            <v>310</v>
          </cell>
        </row>
        <row r="463">
          <cell r="A463" t="str">
            <v>SINGLE PHASE-2OPM11</v>
          </cell>
          <cell r="B463" t="str">
            <v>Single phase option - 2OP (reduces HP by 40%)</v>
          </cell>
          <cell r="C463">
            <v>310</v>
          </cell>
        </row>
        <row r="464">
          <cell r="A464" t="str">
            <v>SKM2TOEMX</v>
          </cell>
          <cell r="B464" t="str">
            <v>Upgrade Sport Knee Mill from M2 to EMX</v>
          </cell>
          <cell r="C464">
            <v>5145</v>
          </cell>
        </row>
        <row r="465">
          <cell r="A465" t="str">
            <v>SKM2TOPTKMX2</v>
          </cell>
          <cell r="B465" t="str">
            <v>Upgrade Sport Knee Mill from M2 to KMX2</v>
          </cell>
          <cell r="C465">
            <v>4295</v>
          </cell>
        </row>
        <row r="466">
          <cell r="A466" t="str">
            <v>SKM2TOPTKMX3</v>
          </cell>
          <cell r="B466" t="str">
            <v>Upgrade Sport Knee Mill from M2 to KMX3</v>
          </cell>
          <cell r="C466">
            <v>7495</v>
          </cell>
        </row>
        <row r="467">
          <cell r="A467" t="str">
            <v>SKM2TOPTSMX2</v>
          </cell>
          <cell r="B467" t="str">
            <v>Upgrade Sport Knee Mill from M2 to SMX2</v>
          </cell>
          <cell r="C467">
            <v>7720</v>
          </cell>
        </row>
        <row r="468">
          <cell r="A468" t="str">
            <v>SKM2TOPTSMX3</v>
          </cell>
          <cell r="B468" t="str">
            <v>Upgrade Sport Knee Mill from M2 to SMX3</v>
          </cell>
          <cell r="C468">
            <v>11325</v>
          </cell>
        </row>
        <row r="469">
          <cell r="A469" t="str">
            <v>SKM3TOEMX</v>
          </cell>
          <cell r="B469" t="str">
            <v>Upgrade Sport Knee Mill from M3 to EMX</v>
          </cell>
          <cell r="C469">
            <v>5145</v>
          </cell>
        </row>
        <row r="470">
          <cell r="A470" t="str">
            <v>SKM3TOPTSMX2</v>
          </cell>
          <cell r="B470" t="str">
            <v>Upgrade Sport Knee Mill from M3 to SMX2</v>
          </cell>
          <cell r="C470">
            <v>7205</v>
          </cell>
        </row>
        <row r="471">
          <cell r="A471" t="str">
            <v>SM2OP</v>
          </cell>
          <cell r="B471" t="str">
            <v>SMA for TRAK-2OP(M10 &amp; M11)</v>
          </cell>
          <cell r="C471">
            <v>410</v>
          </cell>
        </row>
        <row r="472">
          <cell r="A472" t="str">
            <v>SM2TOSMX2</v>
          </cell>
          <cell r="B472" t="str">
            <v>Upgrade retrofit SM2 to SMX2</v>
          </cell>
          <cell r="C472">
            <v>7205</v>
          </cell>
        </row>
        <row r="473">
          <cell r="A473" t="str">
            <v>SM2TOSMX3</v>
          </cell>
          <cell r="B473" t="str">
            <v>Upgrade retrofit from SM2 to SMX3</v>
          </cell>
          <cell r="C473">
            <v>9780</v>
          </cell>
        </row>
        <row r="474">
          <cell r="A474" t="str">
            <v>SM2X10</v>
          </cell>
          <cell r="B474" t="str">
            <v>Maintenance for 2-Axis, 14-point service (Retro/K-mills)</v>
          </cell>
          <cell r="C474">
            <v>247</v>
          </cell>
        </row>
        <row r="475">
          <cell r="A475" t="str">
            <v>SM2X20</v>
          </cell>
          <cell r="B475" t="str">
            <v>Maintenance for 2-Axis, 24-point service (Retro/K-mills)</v>
          </cell>
          <cell r="C475">
            <v>300</v>
          </cell>
        </row>
        <row r="476">
          <cell r="A476" t="str">
            <v>SM3TOSMX3</v>
          </cell>
          <cell r="B476" t="str">
            <v>Upgrade retrofit SM3 to SMX3</v>
          </cell>
          <cell r="C476">
            <v>9265</v>
          </cell>
        </row>
        <row r="477">
          <cell r="A477" t="str">
            <v>SM3X10</v>
          </cell>
          <cell r="B477" t="str">
            <v>Maintenance for 3-Axis, 14-point service (Retro/K-mills)</v>
          </cell>
          <cell r="C477">
            <v>268</v>
          </cell>
        </row>
        <row r="478">
          <cell r="A478" t="str">
            <v>SM3X20</v>
          </cell>
          <cell r="B478" t="str">
            <v>Maintenance for 3-Axis, 24-point service (Retro/K-mills)</v>
          </cell>
          <cell r="C478">
            <v>320</v>
          </cell>
        </row>
        <row r="479">
          <cell r="A479" t="str">
            <v>SMDPM10</v>
          </cell>
          <cell r="B479" t="str">
            <v>Maintenance for DPM/FHM, 14-point service</v>
          </cell>
          <cell r="C479">
            <v>268</v>
          </cell>
        </row>
        <row r="480">
          <cell r="A480" t="str">
            <v>SMDPM20</v>
          </cell>
          <cell r="B480" t="str">
            <v>Maintenance for DPM/FHM, 24-point service</v>
          </cell>
          <cell r="C480">
            <v>483</v>
          </cell>
        </row>
        <row r="481">
          <cell r="A481" t="str">
            <v>SMDT</v>
          </cell>
          <cell r="B481" t="str">
            <v>Maintenance for DRO/Trav-A-Dial</v>
          </cell>
          <cell r="C481">
            <v>73</v>
          </cell>
        </row>
        <row r="482">
          <cell r="A482" t="str">
            <v>SMDT2</v>
          </cell>
          <cell r="B482" t="str">
            <v>Maintenance for DRO, 2-axis</v>
          </cell>
          <cell r="C482">
            <v>126</v>
          </cell>
        </row>
        <row r="483">
          <cell r="A483" t="str">
            <v>SMDT3</v>
          </cell>
          <cell r="B483" t="str">
            <v>Maintenance for DRO, 3-axis</v>
          </cell>
          <cell r="C483">
            <v>190</v>
          </cell>
        </row>
        <row r="484">
          <cell r="A484" t="str">
            <v>SMDTS</v>
          </cell>
          <cell r="B484" t="str">
            <v>Maintenance for DRO/Trav-A-Dial, over 120" of travel</v>
          </cell>
          <cell r="C484">
            <v>121</v>
          </cell>
        </row>
        <row r="485">
          <cell r="A485" t="str">
            <v>SMDTS2</v>
          </cell>
          <cell r="B485" t="str">
            <v>Maintenance for DRO, 2-axis, over 120" of travel</v>
          </cell>
          <cell r="C485">
            <v>231</v>
          </cell>
        </row>
        <row r="486">
          <cell r="A486" t="str">
            <v>SMDTS3</v>
          </cell>
          <cell r="B486" t="str">
            <v>Maintenance for DRO, 3 axis, over 120" of travel</v>
          </cell>
          <cell r="C486">
            <v>320</v>
          </cell>
        </row>
        <row r="487">
          <cell r="A487" t="str">
            <v>SMLPM</v>
          </cell>
          <cell r="B487" t="str">
            <v>Maintenance for LPM</v>
          </cell>
          <cell r="C487">
            <v>1361</v>
          </cell>
        </row>
        <row r="488">
          <cell r="A488" t="str">
            <v>SMLPMCOOL</v>
          </cell>
          <cell r="B488" t="str">
            <v>Coolant Change for LPM</v>
          </cell>
          <cell r="C488">
            <v>525</v>
          </cell>
        </row>
        <row r="489">
          <cell r="A489" t="str">
            <v>SMTRL25</v>
          </cell>
          <cell r="B489" t="str">
            <v>Maintenance for TRL, 26-point service</v>
          </cell>
          <cell r="C489">
            <v>515</v>
          </cell>
        </row>
        <row r="490">
          <cell r="A490" t="str">
            <v>SMTRM10</v>
          </cell>
          <cell r="B490" t="str">
            <v>Maintenance for TRM, 14-point service</v>
          </cell>
          <cell r="C490">
            <v>247</v>
          </cell>
        </row>
        <row r="491">
          <cell r="A491" t="str">
            <v>SMTRM20</v>
          </cell>
          <cell r="B491" t="str">
            <v>Maintenance for TRM, 24-point service</v>
          </cell>
          <cell r="C491">
            <v>425</v>
          </cell>
        </row>
        <row r="492">
          <cell r="A492" t="str">
            <v>SMX2TOSMX3</v>
          </cell>
          <cell r="B492" t="str">
            <v>Upgrade retrofit from SMX2 to SMX3</v>
          </cell>
          <cell r="C492">
            <v>7205</v>
          </cell>
        </row>
        <row r="493">
          <cell r="A493" t="str">
            <v>SPIN-NT30</v>
          </cell>
          <cell r="B493" t="str">
            <v>Option-Spindle 30 Taper</v>
          </cell>
          <cell r="C493">
            <v>319</v>
          </cell>
        </row>
        <row r="494">
          <cell r="A494" t="str">
            <v>SPRAY COOL</v>
          </cell>
          <cell r="B494" t="str">
            <v>Fog Buster Spray Coolant System</v>
          </cell>
          <cell r="C494">
            <v>783</v>
          </cell>
        </row>
        <row r="495">
          <cell r="A495" t="str">
            <v>SR-1440EX</v>
          </cell>
          <cell r="B495" t="str">
            <v>Steady Rest</v>
          </cell>
          <cell r="C495">
            <v>458</v>
          </cell>
        </row>
        <row r="496">
          <cell r="A496" t="str">
            <v xml:space="preserve">SR-1630SX           </v>
          </cell>
          <cell r="B496" t="str">
            <v xml:space="preserve">Steady rest - 1630SX and 1630HSSX                     </v>
          </cell>
          <cell r="C496">
            <v>678</v>
          </cell>
        </row>
        <row r="497">
          <cell r="A497" t="str">
            <v xml:space="preserve">SR-1845SX           </v>
          </cell>
          <cell r="B497" t="str">
            <v xml:space="preserve">Steady rest - 1845SX                      </v>
          </cell>
          <cell r="C497">
            <v>783</v>
          </cell>
        </row>
        <row r="498">
          <cell r="A498" t="str">
            <v>SR-2470SX</v>
          </cell>
          <cell r="B498" t="str">
            <v>Steady rest - 2470SX</v>
          </cell>
          <cell r="C498">
            <v>1466</v>
          </cell>
        </row>
        <row r="499">
          <cell r="A499" t="str">
            <v>SRV-CNC</v>
          </cell>
          <cell r="B499" t="str">
            <v>Service ProtoTRAK CNC equipment, 1/2 hour units</v>
          </cell>
          <cell r="C499">
            <v>65</v>
          </cell>
        </row>
        <row r="500">
          <cell r="A500" t="str">
            <v>SRV-MACH</v>
          </cell>
          <cell r="B500" t="str">
            <v>Service, 1/2 hour, TRAK Machines</v>
          </cell>
          <cell r="C500">
            <v>0</v>
          </cell>
        </row>
        <row r="501">
          <cell r="A501" t="str">
            <v>SRV-MEAS</v>
          </cell>
          <cell r="B501" t="str">
            <v>Service TRAK DROs and Trav-A-Dials, 1/2 hour units</v>
          </cell>
          <cell r="C501">
            <v>65</v>
          </cell>
        </row>
        <row r="502">
          <cell r="A502" t="str">
            <v>TAILSTOCK-1630SX</v>
          </cell>
          <cell r="B502" t="str">
            <v xml:space="preserve">Tailstock, 1630SX and 1630HSSX </v>
          </cell>
          <cell r="C502">
            <v>1623</v>
          </cell>
        </row>
        <row r="503">
          <cell r="A503" t="str">
            <v>TBLGRD-1</v>
          </cell>
          <cell r="B503" t="str">
            <v>Tableguard/Interlock for K2 with SMX Control</v>
          </cell>
          <cell r="C503">
            <v>835</v>
          </cell>
        </row>
        <row r="504">
          <cell r="A504" t="str">
            <v>TBLGRD-12</v>
          </cell>
          <cell r="B504" t="str">
            <v>Tableguard/Interlock for DPMSX2P</v>
          </cell>
          <cell r="C504">
            <v>835</v>
          </cell>
        </row>
        <row r="505">
          <cell r="A505" t="str">
            <v>TBLGRD-14</v>
          </cell>
          <cell r="B505" t="str">
            <v>Tableguard/Interlock for FHM7</v>
          </cell>
          <cell r="C505">
            <v>835</v>
          </cell>
        </row>
        <row r="506">
          <cell r="A506" t="str">
            <v>TBLGRD-18</v>
          </cell>
          <cell r="B506" t="str">
            <v>Tableguard/Interlock for K3 with EMX</v>
          </cell>
          <cell r="C506">
            <v>835</v>
          </cell>
        </row>
        <row r="507">
          <cell r="A507" t="str">
            <v>TBLGRD-19</v>
          </cell>
          <cell r="B507" t="str">
            <v>Tableguard/Interlock for DPMEX2</v>
          </cell>
          <cell r="C507">
            <v>0</v>
          </cell>
        </row>
        <row r="508">
          <cell r="A508" t="str">
            <v>TBLGRD-2</v>
          </cell>
          <cell r="B508" t="str">
            <v>Tableguard/Interlock for DPMSX3P</v>
          </cell>
          <cell r="C508">
            <v>835</v>
          </cell>
        </row>
        <row r="509">
          <cell r="A509" t="str">
            <v>TBLGRD-20</v>
          </cell>
          <cell r="B509" t="str">
            <v>Tableguard/Interlock for K3 with SMX</v>
          </cell>
          <cell r="C509">
            <v>835</v>
          </cell>
        </row>
        <row r="510">
          <cell r="A510" t="str">
            <v>TBLGRD-21</v>
          </cell>
          <cell r="B510" t="str">
            <v>Tableguard/Interlock for K2 with KMX</v>
          </cell>
          <cell r="C510">
            <v>835</v>
          </cell>
        </row>
        <row r="511">
          <cell r="A511" t="str">
            <v>TBLGRD-22</v>
          </cell>
          <cell r="B511" t="str">
            <v>Tableguard/Interlock for K3 with KMX</v>
          </cell>
          <cell r="C511">
            <v>835</v>
          </cell>
        </row>
        <row r="512">
          <cell r="A512" t="str">
            <v>TBLGRD-4</v>
          </cell>
          <cell r="B512" t="str">
            <v>Tableguard/Interlock for DPMSX5P</v>
          </cell>
          <cell r="C512">
            <v>835</v>
          </cell>
        </row>
        <row r="513">
          <cell r="A513" t="str">
            <v>TKAGE2TOEMX</v>
          </cell>
          <cell r="B513" t="str">
            <v>Upgrade TRAK Knee Mill from AGE2 Control to EMX</v>
          </cell>
          <cell r="C513">
            <v>3495</v>
          </cell>
        </row>
        <row r="514">
          <cell r="A514" t="str">
            <v>TKAGE2TOPTKMX2</v>
          </cell>
          <cell r="B514" t="str">
            <v>Upgrade TRAK Knee Mill from AGE2 to KMX2</v>
          </cell>
          <cell r="C514">
            <v>4295</v>
          </cell>
        </row>
        <row r="515">
          <cell r="A515" t="str">
            <v>TKAGE2TOPTKMX3</v>
          </cell>
          <cell r="B515" t="str">
            <v>Upgrade TRAK Knee Mill from AGE2 to KMX3</v>
          </cell>
          <cell r="C515">
            <v>7495</v>
          </cell>
        </row>
        <row r="516">
          <cell r="A516" t="str">
            <v>TKAGE2TOPTSMX2</v>
          </cell>
          <cell r="B516" t="str">
            <v>Upgrade TRAK Knee Mill from AGE2 to SMX2</v>
          </cell>
          <cell r="C516">
            <v>6995</v>
          </cell>
        </row>
        <row r="517">
          <cell r="A517" t="str">
            <v>TKAGE2TOPTSMX3</v>
          </cell>
          <cell r="B517" t="str">
            <v>Upgrade TRAK Knee Mill from AGE2 to SMX3</v>
          </cell>
          <cell r="C517">
            <v>10495</v>
          </cell>
        </row>
        <row r="518">
          <cell r="A518" t="str">
            <v>TKAGE3TOEMX</v>
          </cell>
          <cell r="B518" t="str">
            <v>Upgrade TRAK Knee Mill from AGE3 to EMX</v>
          </cell>
          <cell r="C518">
            <v>3495</v>
          </cell>
        </row>
        <row r="519">
          <cell r="A519" t="str">
            <v>TKAGE3TOPTKMX3</v>
          </cell>
          <cell r="B519" t="str">
            <v>Upgrade TRAK Knee Mill from AGE3 to KMX3</v>
          </cell>
          <cell r="C519">
            <v>5995</v>
          </cell>
        </row>
        <row r="520">
          <cell r="A520" t="str">
            <v>TKAGE3TOPTSMX2</v>
          </cell>
          <cell r="B520" t="str">
            <v>Upgrade TRAK Knee Mill from AGE3 to SMX2</v>
          </cell>
          <cell r="C520">
            <v>6495</v>
          </cell>
        </row>
        <row r="521">
          <cell r="A521" t="str">
            <v>TKAGE3TOPTSMX3</v>
          </cell>
          <cell r="B521" t="str">
            <v>Upgrade TRAK Knee Mill from AGE3 to SMX3</v>
          </cell>
          <cell r="C521">
            <v>10495</v>
          </cell>
        </row>
        <row r="522">
          <cell r="A522" t="str">
            <v>TKEDGETOPTKMX2</v>
          </cell>
          <cell r="B522" t="str">
            <v>Upgrade TRAK Knee Mill from Edge to KMX2</v>
          </cell>
          <cell r="C522">
            <v>4295</v>
          </cell>
        </row>
        <row r="523">
          <cell r="A523" t="str">
            <v>TKEDGETOPTKMX3</v>
          </cell>
          <cell r="B523" t="str">
            <v>Upgrade TRAK Knee Mill from Edge to KMX3</v>
          </cell>
          <cell r="C523">
            <v>7995</v>
          </cell>
        </row>
        <row r="524">
          <cell r="A524" t="str">
            <v>TKEDGETOPTSMX2</v>
          </cell>
          <cell r="B524" t="str">
            <v>Upgrade TRAK Knee Mill from Edge to SMX2</v>
          </cell>
          <cell r="C524">
            <v>6995</v>
          </cell>
        </row>
        <row r="525">
          <cell r="A525" t="str">
            <v>TKEDGETOPTSMX3</v>
          </cell>
          <cell r="B525" t="str">
            <v>Upgrade TRAK Knee Mill from Edge to SMX3</v>
          </cell>
          <cell r="C525">
            <v>11495</v>
          </cell>
        </row>
        <row r="526">
          <cell r="A526" t="str">
            <v>TKEMXTOPTKMX2</v>
          </cell>
          <cell r="B526" t="str">
            <v>Upgrade TRAK Knee Mill from EMX to KMX2</v>
          </cell>
          <cell r="C526">
            <v>4295</v>
          </cell>
        </row>
        <row r="527">
          <cell r="A527" t="str">
            <v>TKEMXTOPTKMX3</v>
          </cell>
          <cell r="B527" t="str">
            <v>Upgrade TRAK Knee Mill from EMX to KMX3</v>
          </cell>
          <cell r="C527">
            <v>7995</v>
          </cell>
        </row>
        <row r="528">
          <cell r="A528" t="str">
            <v>TKEMXTOPTSMX2</v>
          </cell>
          <cell r="B528" t="str">
            <v>Upgrade TRAK Knee Mill from EMX to SMX2</v>
          </cell>
          <cell r="C528">
            <v>6995</v>
          </cell>
        </row>
        <row r="529">
          <cell r="A529" t="str">
            <v>TKEMXTOPTSMX3</v>
          </cell>
          <cell r="B529" t="str">
            <v>Upgrade TRAK Knee Mill from EMX to SMX3</v>
          </cell>
          <cell r="C529">
            <v>11495</v>
          </cell>
        </row>
        <row r="530">
          <cell r="A530" t="str">
            <v>TKKMX2TOPTKMX3</v>
          </cell>
          <cell r="B530" t="str">
            <v>Upgrade TRAK Knee Mill from KMX2 to KMX3</v>
          </cell>
          <cell r="C530">
            <v>4595</v>
          </cell>
        </row>
        <row r="531">
          <cell r="A531" t="str">
            <v>TKSM2TOSMX2</v>
          </cell>
          <cell r="B531" t="str">
            <v>Upgrade TRAK Knee Mill from SM2 to SMX2</v>
          </cell>
          <cell r="C531">
            <v>6995</v>
          </cell>
        </row>
        <row r="532">
          <cell r="A532" t="str">
            <v>TKSM2TOSMX3</v>
          </cell>
          <cell r="B532" t="str">
            <v>Upgrade TRAK Knee Mill from SM2 to SMX3</v>
          </cell>
          <cell r="C532">
            <v>8995</v>
          </cell>
        </row>
        <row r="533">
          <cell r="A533" t="str">
            <v>TKSM3TOSMX3</v>
          </cell>
          <cell r="B533" t="str">
            <v>Upgrade TRAK Knee Mill from SM3 to SMX3</v>
          </cell>
          <cell r="C533">
            <v>8995</v>
          </cell>
        </row>
        <row r="534">
          <cell r="A534" t="str">
            <v>TKSMX2TOSMX3</v>
          </cell>
          <cell r="B534" t="str">
            <v>Upgrade TRAK Knee Mill from SMX2 to SMX3</v>
          </cell>
          <cell r="C534">
            <v>6995</v>
          </cell>
        </row>
        <row r="535">
          <cell r="A535" t="str">
            <v>TKAGE2K4TOPTKMX2</v>
          </cell>
          <cell r="B535" t="str">
            <v>Upgrade TRAK K4 Knee Mill from AGE 2 to KMX2</v>
          </cell>
          <cell r="C535">
            <v>4495</v>
          </cell>
        </row>
        <row r="536">
          <cell r="A536" t="str">
            <v>TKAGE2K4TOPTKMX3</v>
          </cell>
          <cell r="B536" t="str">
            <v>Upgrade TRAK K4 Knee Mill from AGE 2 to KMX3</v>
          </cell>
          <cell r="C536">
            <v>7695</v>
          </cell>
        </row>
        <row r="537">
          <cell r="A537" t="str">
            <v>TKAGE3K4TOPTKMX3</v>
          </cell>
          <cell r="B537" t="str">
            <v>Upgrade TRAK K4 Knee Mill from AGE 3 to KMX3</v>
          </cell>
          <cell r="C537">
            <v>6195</v>
          </cell>
        </row>
        <row r="538">
          <cell r="A538" t="str">
            <v>SKM2K4TOPTKMX2</v>
          </cell>
          <cell r="B538" t="str">
            <v>Upgrade TRAK K4 Knee Mill from M2 to KMX2</v>
          </cell>
          <cell r="C538">
            <v>4495</v>
          </cell>
        </row>
        <row r="539">
          <cell r="A539" t="str">
            <v>SKM2K4TOPTKMX3</v>
          </cell>
          <cell r="B539" t="str">
            <v>Upgrade TRAK K4 Knee Mill from Edge to KMX3</v>
          </cell>
          <cell r="C539">
            <v>7695</v>
          </cell>
        </row>
        <row r="540">
          <cell r="A540" t="str">
            <v>TKEDGEK4TOPTKMX2</v>
          </cell>
          <cell r="B540" t="str">
            <v>Upgrade Sport K4 Knee Mill from Edge to KMX2</v>
          </cell>
          <cell r="C540">
            <v>4495</v>
          </cell>
        </row>
        <row r="541">
          <cell r="A541" t="str">
            <v>TKEMXK4TOPTKMX2</v>
          </cell>
          <cell r="B541" t="str">
            <v>Upgrade TRAK K4 Knee Mill from EMX to KMX3</v>
          </cell>
          <cell r="C541">
            <v>4495</v>
          </cell>
        </row>
        <row r="542">
          <cell r="A542" t="str">
            <v>TKEMXK4TOPTKMX3</v>
          </cell>
          <cell r="B542" t="str">
            <v>Upgrade TRAK K4 Knee Mill from EMX TO KMX3</v>
          </cell>
          <cell r="C542">
            <v>8195</v>
          </cell>
        </row>
        <row r="543">
          <cell r="A543" t="str">
            <v>TOOL-BT30</v>
          </cell>
          <cell r="B543" t="str">
            <v>Tool holders BT30, 8 pieces of assorted sizes</v>
          </cell>
          <cell r="C543">
            <v>874</v>
          </cell>
        </row>
        <row r="544">
          <cell r="A544" t="str">
            <v>TRAIN</v>
          </cell>
          <cell r="B544" t="str">
            <v>Customer training, ½ hour units, 1 hour minimum</v>
          </cell>
          <cell r="C544">
            <v>65</v>
          </cell>
        </row>
        <row r="545">
          <cell r="A545" t="str">
            <v>TRAK-1440EX</v>
          </cell>
          <cell r="B545" t="str">
            <v>TRAL Lathe, 14"x40", with ProtoTRAK ELX CNC</v>
          </cell>
          <cell r="C545">
            <v>19995</v>
          </cell>
        </row>
        <row r="546">
          <cell r="A546" t="str">
            <v>TRAK-1630HSSX</v>
          </cell>
          <cell r="B546" t="str">
            <v>TRAK Lathe, 16"x30" with ProtoTRAK SLX CNC, High Speed</v>
          </cell>
          <cell r="C546">
            <v>33995</v>
          </cell>
        </row>
        <row r="547">
          <cell r="A547" t="str">
            <v xml:space="preserve">TRAK-1630SX        </v>
          </cell>
          <cell r="B547" t="str">
            <v xml:space="preserve">TRAK Lathe, 16"x30" with ProtoTRAK SLX CNC        </v>
          </cell>
          <cell r="C547">
            <v>29645</v>
          </cell>
        </row>
        <row r="548">
          <cell r="A548" t="str">
            <v xml:space="preserve">TRAK-1845SX </v>
          </cell>
          <cell r="B548" t="str">
            <v xml:space="preserve">TRAK Lathe, 18"x45" with ProtoTRAK SLX CNC              </v>
          </cell>
          <cell r="C548">
            <v>41495</v>
          </cell>
        </row>
        <row r="549">
          <cell r="A549" t="str">
            <v>TRAK-2470SX</v>
          </cell>
          <cell r="B549" t="str">
            <v xml:space="preserve">TRAK Lathe, 24"X 70" with ProtoTRAK SLX CNC </v>
          </cell>
          <cell r="C549">
            <v>60995</v>
          </cell>
        </row>
        <row r="550">
          <cell r="A550" t="str">
            <v xml:space="preserve">TRAK-2OP-M11 </v>
          </cell>
          <cell r="B550" t="str">
            <v>TRAK 2OP M11 Milling Machine, 14" x 12", 3 HP with ProtoTRAK TMX CNC</v>
          </cell>
          <cell r="C550">
            <v>33750</v>
          </cell>
        </row>
        <row r="551">
          <cell r="A551" t="str">
            <v xml:space="preserve">TRAK-DPMEX2           </v>
          </cell>
          <cell r="B551" t="str">
            <v xml:space="preserve">TRAK DPMEX2, 32"x 16", 3HP with ProtoTRAK EMX CNC </v>
          </cell>
          <cell r="C551">
            <v>0</v>
          </cell>
        </row>
        <row r="552">
          <cell r="A552" t="str">
            <v xml:space="preserve">TRAK-DPMSX2P           </v>
          </cell>
          <cell r="B552" t="str">
            <v>TRAK DPMSX2P, 32"x 16", 3HP with ProtoTRAK SMX CNC and Programmable Spindle Control</v>
          </cell>
          <cell r="C552">
            <v>31745</v>
          </cell>
        </row>
        <row r="553">
          <cell r="A553" t="str">
            <v xml:space="preserve">TRAK-DPMSX3P            </v>
          </cell>
          <cell r="B553" t="str">
            <v xml:space="preserve">TRAK DPMSX3P, 31"x 17", 5HP with ProtoTRAK SMX CNC and Programmable Spindle Control </v>
          </cell>
          <cell r="C553">
            <v>38875</v>
          </cell>
        </row>
        <row r="554">
          <cell r="A554" t="str">
            <v xml:space="preserve">TRAK-DPMSX5P             </v>
          </cell>
          <cell r="B554" t="str">
            <v>TRAK DPMSX5P, 40"x 20", 5HP with ProtoTRAK SMX CNC and Programmable Spindle Control</v>
          </cell>
          <cell r="C554">
            <v>44995</v>
          </cell>
        </row>
        <row r="555">
          <cell r="A555" t="str">
            <v>TRAK-FHM7</v>
          </cell>
          <cell r="B555" t="str">
            <v>TRAK FHM7, 60"x23", 7.5HP with ProtoTRAK SMX CNC</v>
          </cell>
          <cell r="C555">
            <v>55995</v>
          </cell>
        </row>
        <row r="556">
          <cell r="A556" t="str">
            <v xml:space="preserve">TRAKING </v>
          </cell>
          <cell r="B556" t="str">
            <v>TRAKing Option</v>
          </cell>
          <cell r="C556">
            <v>775</v>
          </cell>
        </row>
        <row r="557">
          <cell r="A557" t="str">
            <v>TRAK-K3EMX</v>
          </cell>
          <cell r="B557" t="str">
            <v>TRAK Knee Mill, 32"x16", 3HP, w/EMX CNC</v>
          </cell>
          <cell r="C557">
            <v>19995</v>
          </cell>
        </row>
        <row r="558">
          <cell r="A558" t="str">
            <v>TRAK-K3SX</v>
          </cell>
          <cell r="B558" t="str">
            <v>TRAK K3 Knee Mill, 32"x16", 3HP, w/PTSMX CNC</v>
          </cell>
          <cell r="C558">
            <v>26250</v>
          </cell>
        </row>
        <row r="559">
          <cell r="A559" t="str">
            <v>TRAK-K3SX-3</v>
          </cell>
          <cell r="B559" t="str">
            <v>TRAK K3 Knee Mill, 32"x16", 3HP, w/PTSMX3 CNC</v>
          </cell>
          <cell r="C559">
            <v>29750</v>
          </cell>
        </row>
        <row r="560">
          <cell r="A560" t="str">
            <v>TRAK-K3KMX</v>
          </cell>
          <cell r="B560" t="str">
            <v>TRAK K3 Knee Mill, 32"x16", 3HP, w/PTKMX CNC</v>
          </cell>
          <cell r="C560">
            <v>21495</v>
          </cell>
        </row>
        <row r="561">
          <cell r="A561" t="str">
            <v>TRAK-K3KMX-3</v>
          </cell>
          <cell r="B561" t="str">
            <v>TRAK K3 Knee Mill, 32"x16", 3HP, w/PTKMX3 CNC</v>
          </cell>
          <cell r="C561">
            <v>24995</v>
          </cell>
        </row>
        <row r="562">
          <cell r="A562" t="str">
            <v xml:space="preserve">TRAK-LPM </v>
          </cell>
          <cell r="B562" t="str">
            <v xml:space="preserve">TRAK LPM Milling Machine with ProtoTRAK PMX CNC </v>
          </cell>
          <cell r="C562">
            <v>65995</v>
          </cell>
        </row>
        <row r="563">
          <cell r="A563" t="str">
            <v>TRANSFORMER-LPM</v>
          </cell>
          <cell r="B563" t="str">
            <v>Transformer Option LPM 440 to 220V</v>
          </cell>
          <cell r="C563">
            <v>2575</v>
          </cell>
        </row>
        <row r="564">
          <cell r="A564" t="str">
            <v>TRAVEL</v>
          </cell>
          <cell r="B564" t="str">
            <v>Travel, 1/2 hour units, Standard Billing</v>
          </cell>
          <cell r="C564">
            <v>55</v>
          </cell>
        </row>
        <row r="565">
          <cell r="A565" t="str">
            <v>TRL TOOL-1</v>
          </cell>
          <cell r="B565" t="str">
            <v>Tooling Kit, 1" for 2470SX</v>
          </cell>
          <cell r="C565">
            <v>1518</v>
          </cell>
        </row>
        <row r="566">
          <cell r="A566" t="str">
            <v>TRL TOOL-1-1845SX</v>
          </cell>
          <cell r="B566" t="str">
            <v xml:space="preserve">Tooling kit, 1" for 1845SX </v>
          </cell>
          <cell r="C566">
            <v>1518</v>
          </cell>
        </row>
        <row r="567">
          <cell r="A567" t="str">
            <v>TRL TOOL-1-2460SX</v>
          </cell>
          <cell r="B567" t="str">
            <v xml:space="preserve">Tooling kit, 1" for 2460SX </v>
          </cell>
          <cell r="C567">
            <v>0</v>
          </cell>
        </row>
        <row r="568">
          <cell r="A568" t="str">
            <v xml:space="preserve">TRL TOOL-3/4       </v>
          </cell>
          <cell r="B568" t="str">
            <v xml:space="preserve">Tooling kit, ¾" for 1630SX, 1630HSSX and 1845SX </v>
          </cell>
          <cell r="C568">
            <v>1098</v>
          </cell>
        </row>
        <row r="569">
          <cell r="A569" t="str">
            <v>TRMAGE2TOPTSMX2</v>
          </cell>
          <cell r="B569" t="str">
            <v>Upgrade TRM from AGE2 to SMX2</v>
          </cell>
          <cell r="C569">
            <v>7205</v>
          </cell>
        </row>
        <row r="570">
          <cell r="A570" t="str">
            <v>TRMAGE2TOPTKMX2</v>
          </cell>
          <cell r="B570" t="str">
            <v>Upgrade TRM  from AGE2 to ProtoTRAK KMX2</v>
          </cell>
          <cell r="C570">
            <v>5995</v>
          </cell>
        </row>
        <row r="571">
          <cell r="A571" t="str">
            <v>TRMMX2TOPTKMX2</v>
          </cell>
          <cell r="B571" t="str">
            <v>Upgrade TRM  from MX2 to ProtoTRAK KMX2</v>
          </cell>
          <cell r="C571">
            <v>6495</v>
          </cell>
        </row>
        <row r="572">
          <cell r="A572" t="str">
            <v>TRMMX2TOPTSMX2</v>
          </cell>
          <cell r="B572" t="str">
            <v>Upgrade TRM from MX2 to SMX2</v>
          </cell>
          <cell r="C572">
            <v>8750</v>
          </cell>
        </row>
        <row r="573">
          <cell r="A573" t="str">
            <v>TRMMX2TOTRMEMX</v>
          </cell>
          <cell r="B573" t="str">
            <v>Upgrade TRAK TRM Bed Mill from MX2 to EMX</v>
          </cell>
          <cell r="C573">
            <v>5660</v>
          </cell>
        </row>
        <row r="574">
          <cell r="A574" t="str">
            <v>USB MEM</v>
          </cell>
          <cell r="B574" t="str">
            <v>USB Memory option</v>
          </cell>
          <cell r="C574">
            <v>35</v>
          </cell>
        </row>
        <row r="575">
          <cell r="A575" t="str">
            <v>VISE-2OPM10</v>
          </cell>
          <cell r="B575" t="str">
            <v>Vise Option - 2OP  (recommend - modified vise)</v>
          </cell>
          <cell r="C575">
            <v>625</v>
          </cell>
        </row>
        <row r="576">
          <cell r="A576" t="str">
            <v>VISE-2OPM11</v>
          </cell>
          <cell r="B576" t="str">
            <v>Vise option</v>
          </cell>
          <cell r="C576">
            <v>625</v>
          </cell>
        </row>
        <row r="577">
          <cell r="A577" t="str">
            <v>VISE-6</v>
          </cell>
          <cell r="B577" t="str">
            <v>Vise, 6", Kurt D688, Includes Mounting Hardware</v>
          </cell>
          <cell r="C577">
            <v>625</v>
          </cell>
        </row>
        <row r="578">
          <cell r="A578" t="str">
            <v>VISE-STOP</v>
          </cell>
          <cell r="B578" t="str">
            <v>Vise Stop Assy – Incl Mag Base And 1”, 2” And 3” Extensions</v>
          </cell>
          <cell r="C578">
            <v>100</v>
          </cell>
        </row>
        <row r="579">
          <cell r="A579" t="str">
            <v>ZGSO-XX</v>
          </cell>
          <cell r="B579" t="str">
            <v>Z Glass scale option, retrofit, specify machine kit</v>
          </cell>
          <cell r="C579">
            <v>773</v>
          </cell>
        </row>
        <row r="580">
          <cell r="A580" t="str">
            <v>Z-P/F-K3</v>
          </cell>
          <cell r="B580" t="str">
            <v>Knee Power Feed, K3, all models</v>
          </cell>
          <cell r="C580">
            <v>835</v>
          </cell>
        </row>
        <row r="581">
          <cell r="A581" t="str">
            <v>ZGSO-DPM</v>
          </cell>
          <cell r="B581" t="str">
            <v>Glass scale option, Z Axis, DPM</v>
          </cell>
          <cell r="C581">
            <v>773</v>
          </cell>
        </row>
        <row r="582">
          <cell r="A582" t="str">
            <v>ZGSO-K</v>
          </cell>
          <cell r="B582" t="str">
            <v>Glass scale option,  Z Axis, K2/K3/K4</v>
          </cell>
          <cell r="C582">
            <v>773</v>
          </cell>
        </row>
        <row r="583">
          <cell r="A583" t="str">
            <v>ZGSO-1</v>
          </cell>
          <cell r="B583" t="str">
            <v>Z-AXIS GLASS SCALE OPTION-B/P SER 1</v>
          </cell>
          <cell r="C583">
            <v>773</v>
          </cell>
        </row>
        <row r="584">
          <cell r="A584" t="str">
            <v>ZGSO-2</v>
          </cell>
          <cell r="B584" t="str">
            <v>Z-AXIS GLASS SCALE OPTION B/P SER.1</v>
          </cell>
          <cell r="C584">
            <v>773</v>
          </cell>
        </row>
        <row r="585">
          <cell r="A585" t="str">
            <v>ZGSO-3</v>
          </cell>
          <cell r="B585" t="str">
            <v>Z-AXIS GLASS SCALE OPTION B/S SER I</v>
          </cell>
          <cell r="C585">
            <v>773</v>
          </cell>
        </row>
        <row r="586">
          <cell r="A586" t="str">
            <v>ZGSO-9</v>
          </cell>
          <cell r="B586" t="str">
            <v>Z-AXIS GLASS SCALE OPT ALLIANT/SHARP</v>
          </cell>
          <cell r="C586">
            <v>773</v>
          </cell>
        </row>
        <row r="587">
          <cell r="A587" t="str">
            <v>ZGSO-10</v>
          </cell>
          <cell r="B587" t="str">
            <v>Z-AXIS GLASS SCALE OPTION BP SER II</v>
          </cell>
          <cell r="C587">
            <v>773</v>
          </cell>
        </row>
        <row r="588">
          <cell r="A588" t="str">
            <v>ZGSO-13</v>
          </cell>
          <cell r="B588" t="str">
            <v>Z-AXIS GLASS SCALE OPTION WEBB 3VH</v>
          </cell>
          <cell r="C588">
            <v>773</v>
          </cell>
        </row>
        <row r="589">
          <cell r="A589" t="str">
            <v>ZGSO-14</v>
          </cell>
          <cell r="B589" t="str">
            <v>Z-AXIS GLASS SCALE OPTION SHARP HMV</v>
          </cell>
          <cell r="C589">
            <v>773</v>
          </cell>
        </row>
        <row r="590">
          <cell r="A590" t="str">
            <v>ZGSO-16</v>
          </cell>
          <cell r="B590" t="str">
            <v>Z-AXIS GLASS SCALE OPTION MILLPORT/COM</v>
          </cell>
          <cell r="C590">
            <v>773</v>
          </cell>
        </row>
        <row r="591">
          <cell r="A591" t="str">
            <v>ZGSO-17</v>
          </cell>
          <cell r="B591" t="str">
            <v>Z-AXIS GLASS SCALE OPT ALLIANT SHARP LMV</v>
          </cell>
          <cell r="C591">
            <v>773</v>
          </cell>
        </row>
        <row r="592">
          <cell r="A592" t="str">
            <v>ZGSO-19</v>
          </cell>
          <cell r="B592" t="str">
            <v>Z-AXIS GLASS SCALE OPTION RB-1,-10</v>
          </cell>
          <cell r="C592">
            <v>773</v>
          </cell>
        </row>
        <row r="593">
          <cell r="A593" t="str">
            <v>ZGSO-21</v>
          </cell>
          <cell r="B593" t="str">
            <v>Z-AXIS GLASS SCALE OPTION RB-1,-10</v>
          </cell>
          <cell r="C593">
            <v>773</v>
          </cell>
        </row>
        <row r="594">
          <cell r="A594" t="str">
            <v>ZGSO-22</v>
          </cell>
          <cell r="B594" t="str">
            <v>Z-AXIS GLASS SCALE OPTION C/K FV-1</v>
          </cell>
          <cell r="C594">
            <v>773</v>
          </cell>
        </row>
        <row r="595">
          <cell r="A595" t="str">
            <v>ZGSO-26</v>
          </cell>
          <cell r="B595" t="str">
            <v>Z-AXIS GLASS SCALE OPTION C/K FV-1</v>
          </cell>
          <cell r="C595">
            <v>773</v>
          </cell>
        </row>
        <row r="596">
          <cell r="A596" t="str">
            <v>ZGSO-28</v>
          </cell>
          <cell r="B596" t="str">
            <v>Z-AXIS GLASS SCALE OPT C/K FV-300</v>
          </cell>
          <cell r="C596">
            <v>773</v>
          </cell>
        </row>
        <row r="597">
          <cell r="A597" t="str">
            <v>ZGSO-30</v>
          </cell>
          <cell r="B597" t="str">
            <v>Z-AXIS GLASS SCALE OPTION ACER/CHEVALIER</v>
          </cell>
          <cell r="C597">
            <v>773</v>
          </cell>
        </row>
        <row r="598">
          <cell r="A598" t="str">
            <v>ZGSO-31</v>
          </cell>
          <cell r="B598" t="str">
            <v>Z-AXIS GLASS SCALE OPT ACER/CHEVALIER</v>
          </cell>
          <cell r="C598">
            <v>773</v>
          </cell>
        </row>
        <row r="599">
          <cell r="A599" t="str">
            <v>ZGSO-34</v>
          </cell>
          <cell r="B599" t="str">
            <v>Z-AXIS GLASS SCALE OPT SUPERMAX 1/2US-UM</v>
          </cell>
          <cell r="C599">
            <v>773</v>
          </cell>
        </row>
        <row r="600">
          <cell r="A600" t="str">
            <v>ZGSO-35</v>
          </cell>
          <cell r="B600" t="str">
            <v>Z-AXIS GLASS SCALE OPT SUPERMAX 11/2USUM</v>
          </cell>
          <cell r="C600">
            <v>773</v>
          </cell>
        </row>
        <row r="601">
          <cell r="A601" t="str">
            <v>ZGSO-40</v>
          </cell>
          <cell r="B601" t="str">
            <v>Z-AXIS GLASS SCALE OPTION WEBB 5VH</v>
          </cell>
          <cell r="C601">
            <v>773</v>
          </cell>
        </row>
        <row r="602">
          <cell r="A602" t="str">
            <v>ZGSO-61</v>
          </cell>
          <cell r="B602" t="str">
            <v>Z-AXIS GLASS SCALE OPTION SHARP QMV-1,2</v>
          </cell>
          <cell r="C602">
            <v>773</v>
          </cell>
        </row>
        <row r="603">
          <cell r="A603" t="str">
            <v>ZGSO-6</v>
          </cell>
          <cell r="B603" t="str">
            <v>Z-AXIS GLASS SCALE OPT SUPERMAX 16VS</v>
          </cell>
          <cell r="C603">
            <v>773</v>
          </cell>
        </row>
        <row r="604">
          <cell r="A604" t="str">
            <v>ZGSO-7</v>
          </cell>
          <cell r="B604" t="str">
            <v>Z-AXIS GLASS SCALE OPT LAGUN FTV-1,2</v>
          </cell>
          <cell r="C604">
            <v>773</v>
          </cell>
        </row>
        <row r="605">
          <cell r="A605" t="str">
            <v>ZGSO-8</v>
          </cell>
          <cell r="B605" t="str">
            <v>Z-AXIS GLASS SCALE OPTION LAGUN FTV-1,2</v>
          </cell>
          <cell r="C605">
            <v>773</v>
          </cell>
        </row>
        <row r="606">
          <cell r="A606" t="str">
            <v>ZGSO-49</v>
          </cell>
          <cell r="B606" t="str">
            <v>Z-AXIS GLASS SCALE OPT SUPERMAX 16VS</v>
          </cell>
          <cell r="C606">
            <v>773</v>
          </cell>
        </row>
        <row r="607">
          <cell r="A607" t="str">
            <v>ZGSO-23</v>
          </cell>
          <cell r="B607" t="str">
            <v>Z-AXIS GLASS SCALE OPTION BP SER II SPEC</v>
          </cell>
          <cell r="C607">
            <v>1000</v>
          </cell>
        </row>
        <row r="608">
          <cell r="A608" t="str">
            <v>ZGSO-36</v>
          </cell>
          <cell r="B608" t="str">
            <v>Z-AXIS GLASS SCALE OPTION ACER ULTIMA 2S</v>
          </cell>
          <cell r="C608">
            <v>773</v>
          </cell>
        </row>
        <row r="609">
          <cell r="A609" t="str">
            <v>ZGSO-37</v>
          </cell>
          <cell r="B609" t="str">
            <v>Z-AXIS GLASS SCALE OPTION ACER ULTIMA 4V</v>
          </cell>
          <cell r="C609">
            <v>773</v>
          </cell>
        </row>
        <row r="610">
          <cell r="A610" t="str">
            <v>ZGSO-4</v>
          </cell>
          <cell r="B610" t="str">
            <v>Z-AXIS GLASS SCALE OPT SUPERMAX 1 1/2 VS</v>
          </cell>
          <cell r="C610">
            <v>773</v>
          </cell>
        </row>
        <row r="611">
          <cell r="A611" t="str">
            <v>ZGSO-5</v>
          </cell>
          <cell r="B611" t="str">
            <v>Z-AXIS GLASS SCALE OPT SUPERMAX 1 1/2</v>
          </cell>
          <cell r="C611">
            <v>773</v>
          </cell>
        </row>
        <row r="612">
          <cell r="A612" t="str">
            <v>ZGSO-37</v>
          </cell>
          <cell r="B612" t="str">
            <v>Z-AXIS GLASS SCALE OPTION ACER ULTIMA 4V</v>
          </cell>
          <cell r="C612">
            <v>773</v>
          </cell>
        </row>
        <row r="613">
          <cell r="A613" t="str">
            <v>ZGSO-4</v>
          </cell>
          <cell r="B613" t="str">
            <v>Z-AXIS GLASS SCALE OPT SUPERMAX 1 1/2 VS</v>
          </cell>
          <cell r="C613">
            <v>773</v>
          </cell>
        </row>
        <row r="614">
          <cell r="A614" t="str">
            <v>ZGSO-5</v>
          </cell>
          <cell r="B614" t="str">
            <v>Z-AXIS GLASS SCALE OPT SUPERMAX 1 1/2</v>
          </cell>
          <cell r="C614">
            <v>773</v>
          </cell>
        </row>
        <row r="616">
          <cell r="A616" t="str">
            <v>TRAK-DPMRX2</v>
          </cell>
          <cell r="B616" t="str">
            <v>TRAK DPMRX2 with ProtoTRAK RMX CNC</v>
          </cell>
          <cell r="C616">
            <v>33995</v>
          </cell>
        </row>
        <row r="617">
          <cell r="A617" t="str">
            <v>TRAK-DPMRX3</v>
          </cell>
          <cell r="B617" t="str">
            <v>TRAK DPMRX3 with ProtoTRAK RMX CNC</v>
          </cell>
          <cell r="C617">
            <v>40995</v>
          </cell>
        </row>
        <row r="618">
          <cell r="A618" t="str">
            <v>TRAK-DPMRX5</v>
          </cell>
          <cell r="B618" t="str">
            <v>TRAK DPMRX5 with ProtoTRAK RMX CNC</v>
          </cell>
          <cell r="C618">
            <v>46995</v>
          </cell>
        </row>
        <row r="619">
          <cell r="A619" t="str">
            <v>TRAK-DPMRX7</v>
          </cell>
          <cell r="B619" t="str">
            <v>TRAK DPMRX7 with ProtoTRAK RMX CNC</v>
          </cell>
          <cell r="C619">
            <v>57995</v>
          </cell>
        </row>
        <row r="620">
          <cell r="A620" t="str">
            <v>AFO W/VERIFY-RMX</v>
          </cell>
          <cell r="B620" t="str">
            <v>Advanced Features w/ Verify, RMX</v>
          </cell>
          <cell r="C620">
            <v>1285</v>
          </cell>
        </row>
        <row r="621">
          <cell r="A621" t="str">
            <v>AUX-PTRX</v>
          </cell>
          <cell r="B621" t="str">
            <v>Auxiliary Functions Options, PTRX</v>
          </cell>
          <cell r="C621">
            <v>1550</v>
          </cell>
        </row>
        <row r="622">
          <cell r="A622" t="str">
            <v>CLPMP-DPMRX</v>
          </cell>
          <cell r="B622" t="str">
            <v>Coolant Pump Option, DPMRX</v>
          </cell>
          <cell r="C622">
            <v>777</v>
          </cell>
        </row>
        <row r="623">
          <cell r="A623" t="str">
            <v>CONV-CAM-RMX</v>
          </cell>
          <cell r="B623" t="str">
            <v>CAM file out converter, RMX</v>
          </cell>
          <cell r="C623">
            <v>522</v>
          </cell>
        </row>
        <row r="624">
          <cell r="A624" t="str">
            <v>CONV-CAM-RMX-ADD</v>
          </cell>
          <cell r="B624" t="str">
            <v>CAM file out converter, RMX, Additional Seat</v>
          </cell>
          <cell r="C624">
            <v>305</v>
          </cell>
        </row>
        <row r="625">
          <cell r="A625" t="str">
            <v>CONV-DXF-RMX</v>
          </cell>
          <cell r="B625" t="str">
            <v>Converter, DXF Converter, RMX</v>
          </cell>
          <cell r="C625">
            <v>887</v>
          </cell>
        </row>
        <row r="626">
          <cell r="A626" t="str">
            <v>CONV-DXF-RMX-ADD</v>
          </cell>
          <cell r="B626" t="str">
            <v>Converter, DXF Converter, RMX, Additional Seat</v>
          </cell>
          <cell r="C626">
            <v>565</v>
          </cell>
        </row>
        <row r="627">
          <cell r="A627" t="str">
            <v>CONV-PARA/DXF-RMX</v>
          </cell>
          <cell r="B627" t="str">
            <v>Converter, Parasolid and DXF Files, RMX</v>
          </cell>
          <cell r="C627">
            <v>1326</v>
          </cell>
        </row>
        <row r="628">
          <cell r="A628" t="str">
            <v>CONV-PARA/DXF-RMX-ADD</v>
          </cell>
          <cell r="B628" t="str">
            <v>Converter, Parasolid and DXF Files, RMX, Additional Seat</v>
          </cell>
          <cell r="C628">
            <v>1020</v>
          </cell>
        </row>
        <row r="629">
          <cell r="A629" t="str">
            <v>CONV-PARA-RMX</v>
          </cell>
          <cell r="B629" t="str">
            <v>Converter, Parasolid File, RMX</v>
          </cell>
          <cell r="C629">
            <v>1020</v>
          </cell>
        </row>
        <row r="630">
          <cell r="A630" t="str">
            <v>CONV-PARA-RMX-ADD</v>
          </cell>
          <cell r="B630" t="str">
            <v>Converter, Parasolid File, RMX, Additional Seat</v>
          </cell>
          <cell r="C630">
            <v>715</v>
          </cell>
        </row>
        <row r="631">
          <cell r="A631" t="str">
            <v>CTRAY-8</v>
          </cell>
          <cell r="B631" t="str">
            <v>Chip Tray &amp; Splash Shield for DPM2</v>
          </cell>
          <cell r="C631">
            <v>775</v>
          </cell>
        </row>
        <row r="632">
          <cell r="A632" t="str">
            <v>CTRAY-3</v>
          </cell>
          <cell r="B632" t="str">
            <v>Chip Tray &amp; Splash Shield for DPM3</v>
          </cell>
          <cell r="C632">
            <v>775</v>
          </cell>
        </row>
        <row r="633">
          <cell r="A633" t="str">
            <v>CTRAY-5</v>
          </cell>
          <cell r="B633" t="str">
            <v>Chip Tray &amp; Splash Shield for DPM5</v>
          </cell>
          <cell r="C633">
            <v>775</v>
          </cell>
        </row>
        <row r="634">
          <cell r="A634" t="str">
            <v>CTRAY-7</v>
          </cell>
          <cell r="B634" t="str">
            <v>Chip Tray &amp; Splash Shield for DPMRX7</v>
          </cell>
          <cell r="C634">
            <v>775</v>
          </cell>
        </row>
        <row r="635">
          <cell r="A635" t="str">
            <v>CTRAY-10</v>
          </cell>
          <cell r="B635" t="str">
            <v>Chip Tray &amp; Splash Shield for DPMRX7 (Wide Base)</v>
          </cell>
          <cell r="C635">
            <v>975</v>
          </cell>
        </row>
        <row r="636">
          <cell r="A636" t="str">
            <v>EHW-DPMRX2</v>
          </cell>
          <cell r="B636" t="str">
            <v>TRAKing/Electronic Handwheels, DPMRX2</v>
          </cell>
          <cell r="C636">
            <v>1497</v>
          </cell>
        </row>
        <row r="637">
          <cell r="A637" t="str">
            <v>EHW-DPMRX3</v>
          </cell>
          <cell r="B637" t="str">
            <v>TRAKing/Electronic Handwheels, DPMRX3</v>
          </cell>
          <cell r="C637">
            <v>1497</v>
          </cell>
        </row>
        <row r="638">
          <cell r="A638" t="str">
            <v>GSO-DPMRX2</v>
          </cell>
          <cell r="B638" t="str">
            <v>Glass Scale Option - X and Y Axes - DPMRX2</v>
          </cell>
          <cell r="C638">
            <v>1627</v>
          </cell>
        </row>
        <row r="639">
          <cell r="A639" t="str">
            <v>GSO-DPMRX3</v>
          </cell>
          <cell r="B639" t="str">
            <v>Glass Scale Option - X and Y Axes - DPMRX3</v>
          </cell>
          <cell r="C639">
            <v>1627</v>
          </cell>
        </row>
        <row r="640">
          <cell r="A640" t="str">
            <v>GSO-DPMRX5</v>
          </cell>
          <cell r="B640" t="str">
            <v>Glass Scale Option - X and Y Axes - DPMRX5</v>
          </cell>
          <cell r="C640">
            <v>1627</v>
          </cell>
        </row>
        <row r="641">
          <cell r="A641" t="str">
            <v>GSO-DPMRX7</v>
          </cell>
          <cell r="B641" t="str">
            <v>Glass Scale Option - X and Y Axes - DPMRX7</v>
          </cell>
          <cell r="C641">
            <v>1785</v>
          </cell>
        </row>
        <row r="642">
          <cell r="A642" t="str">
            <v>LAMP-DPMRX</v>
          </cell>
          <cell r="B642" t="str">
            <v>Worklamp Kit, DPMRX Mill</v>
          </cell>
          <cell r="C642">
            <v>363</v>
          </cell>
        </row>
        <row r="643">
          <cell r="A643" t="str">
            <v>LSO-DPMRX2</v>
          </cell>
          <cell r="B643" t="str">
            <v>Limit Switch Option-DPMRX2</v>
          </cell>
          <cell r="C643">
            <v>650</v>
          </cell>
        </row>
        <row r="644">
          <cell r="A644" t="str">
            <v>LSO-DPMRX3</v>
          </cell>
          <cell r="B644" t="str">
            <v>Limit Switch Option-DPMRX3</v>
          </cell>
          <cell r="C644">
            <v>650</v>
          </cell>
        </row>
        <row r="645">
          <cell r="A645" t="str">
            <v>LSO-DPMRX5</v>
          </cell>
          <cell r="B645" t="str">
            <v>Limit Switch Option-DPMRX5</v>
          </cell>
          <cell r="C645">
            <v>650</v>
          </cell>
        </row>
        <row r="646">
          <cell r="A646" t="str">
            <v>LSO-DPMRX7</v>
          </cell>
          <cell r="B646" t="str">
            <v>Limit Switch Option-DPMRX7</v>
          </cell>
          <cell r="C646">
            <v>650</v>
          </cell>
        </row>
        <row r="647">
          <cell r="A647" t="str">
            <v>PDB-NT30</v>
          </cell>
          <cell r="B647" t="str">
            <v xml:space="preserve">Power Drawbar for DPMRX2, 30 Taper  </v>
          </cell>
          <cell r="C647">
            <v>1208</v>
          </cell>
        </row>
        <row r="648">
          <cell r="A648" t="str">
            <v>PDB-R8</v>
          </cell>
          <cell r="B648" t="str">
            <v>Power Drawbar for DPMRX2 - R8</v>
          </cell>
          <cell r="C648">
            <v>1208</v>
          </cell>
        </row>
        <row r="649">
          <cell r="A649" t="str">
            <v>PDB-BT30</v>
          </cell>
          <cell r="B649" t="str">
            <v>Power Drawbar for DPMRX2, 30 Taper, BT30</v>
          </cell>
          <cell r="C649">
            <v>1208</v>
          </cell>
        </row>
        <row r="650">
          <cell r="A650" t="str">
            <v>PDB-D3CAT40</v>
          </cell>
          <cell r="B650" t="str">
            <v>Power Drawbar for DPMRX3, CAT40</v>
          </cell>
          <cell r="C650">
            <v>1208</v>
          </cell>
        </row>
        <row r="651">
          <cell r="A651" t="str">
            <v>PDB-D3NMTB40</v>
          </cell>
          <cell r="B651" t="str">
            <v>Power Drawbar for DPMRX3, NMTB40</v>
          </cell>
          <cell r="C651">
            <v>1208</v>
          </cell>
        </row>
        <row r="652">
          <cell r="A652" t="str">
            <v>PDB-D5CAT40</v>
          </cell>
          <cell r="B652" t="str">
            <v>Power Drawbar for DPMRX5, CAT40</v>
          </cell>
          <cell r="C652">
            <v>1208</v>
          </cell>
        </row>
        <row r="653">
          <cell r="A653" t="str">
            <v>PDB-D5NMTB40</v>
          </cell>
          <cell r="B653" t="str">
            <v>Power Drawbar for DPMRX5, NMTB40</v>
          </cell>
          <cell r="C653">
            <v>1208</v>
          </cell>
        </row>
        <row r="654">
          <cell r="A654" t="str">
            <v>PDB-DPM7CAT40</v>
          </cell>
          <cell r="B654" t="str">
            <v>Power Drawbar for DPMRX7, CAT40</v>
          </cell>
          <cell r="C654">
            <v>1208</v>
          </cell>
        </row>
        <row r="655">
          <cell r="A655" t="str">
            <v>PDB-DPM7NMTB40</v>
          </cell>
          <cell r="B655" t="str">
            <v>Power Drawbar for DPMRX7, NMTB40</v>
          </cell>
          <cell r="C655">
            <v>1208</v>
          </cell>
        </row>
        <row r="656">
          <cell r="A656" t="str">
            <v>P-TRAK RSG</v>
          </cell>
          <cell r="B656" t="str">
            <v>Remote Stop/Go Switch</v>
          </cell>
          <cell r="C656">
            <v>237</v>
          </cell>
        </row>
        <row r="657">
          <cell r="A657" t="str">
            <v>PTRXOL</v>
          </cell>
          <cell r="B657" t="str">
            <v>Offline Programming for RMX/RLX</v>
          </cell>
          <cell r="C657">
            <v>495</v>
          </cell>
        </row>
        <row r="658">
          <cell r="A658" t="str">
            <v>PTRXOL-ADD</v>
          </cell>
          <cell r="B658" t="str">
            <v>Offline Programming for RMX/RLX, Additional Seat</v>
          </cell>
          <cell r="C658">
            <v>295</v>
          </cell>
        </row>
        <row r="659">
          <cell r="A659" t="str">
            <v>SPIN-NT30</v>
          </cell>
          <cell r="B659" t="str">
            <v>Spindle Option, 30 Taper</v>
          </cell>
          <cell r="C659">
            <v>319</v>
          </cell>
        </row>
        <row r="660">
          <cell r="A660" t="str">
            <v>SPRAY COOL-RMX</v>
          </cell>
          <cell r="B660" t="str">
            <v>Fog Buster Spray Coolant System RMX</v>
          </cell>
          <cell r="C660">
            <v>783</v>
          </cell>
        </row>
        <row r="661">
          <cell r="A661" t="str">
            <v>TBLGRD-24</v>
          </cell>
          <cell r="B661" t="str">
            <v>Tableguard/Interlock for DPMRX2</v>
          </cell>
          <cell r="C661">
            <v>835</v>
          </cell>
        </row>
        <row r="662">
          <cell r="A662" t="str">
            <v>TBLGRD-25</v>
          </cell>
          <cell r="B662" t="str">
            <v>Tableguard/Interlock for DPMRX3</v>
          </cell>
          <cell r="C662">
            <v>835</v>
          </cell>
        </row>
        <row r="663">
          <cell r="A663" t="str">
            <v>TBLGRD-26</v>
          </cell>
          <cell r="B663" t="str">
            <v>Tableguard/Interlock for DPMRX5</v>
          </cell>
          <cell r="C663">
            <v>835</v>
          </cell>
        </row>
        <row r="664">
          <cell r="A664" t="str">
            <v>TBLGRD-23</v>
          </cell>
          <cell r="B664" t="str">
            <v>Tableguard/Interlock for DPMRX7</v>
          </cell>
          <cell r="C664">
            <v>975</v>
          </cell>
        </row>
        <row r="665">
          <cell r="A665" t="str">
            <v>USB MEM</v>
          </cell>
          <cell r="B665" t="str">
            <v>Memory Option</v>
          </cell>
          <cell r="C665">
            <v>35</v>
          </cell>
        </row>
        <row r="666">
          <cell r="A666" t="str">
            <v>VISE-6</v>
          </cell>
          <cell r="B666" t="str">
            <v>Vise, 6", Kurt DX6, Includes Mounting Hardware</v>
          </cell>
          <cell r="C666">
            <v>625</v>
          </cell>
        </row>
      </sheetData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eight"/>
    </sheetNames>
    <sheetDataSet>
      <sheetData sheetId="0">
        <row r="1">
          <cell r="B1">
            <v>0</v>
          </cell>
          <cell r="C1">
            <v>0</v>
          </cell>
          <cell r="D1">
            <v>0</v>
          </cell>
          <cell r="E1">
            <v>0</v>
          </cell>
          <cell r="F1">
            <v>0</v>
          </cell>
          <cell r="G1">
            <v>0</v>
          </cell>
          <cell r="H1">
            <v>0</v>
          </cell>
          <cell r="I1">
            <v>0</v>
          </cell>
          <cell r="J1">
            <v>0</v>
          </cell>
          <cell r="K1">
            <v>0</v>
          </cell>
        </row>
        <row r="2">
          <cell r="B2" t="str">
            <v>Field2</v>
          </cell>
          <cell r="C2" t="str">
            <v>EMX</v>
          </cell>
          <cell r="D2" t="str">
            <v>CNC Upgrade</v>
          </cell>
          <cell r="E2" t="str">
            <v>Retrofit</v>
          </cell>
          <cell r="F2" t="str">
            <v>SMX2/3 CNC Upgrade</v>
          </cell>
          <cell r="G2" t="str">
            <v>Machine</v>
          </cell>
          <cell r="H2" t="str">
            <v>2460SX</v>
          </cell>
          <cell r="I2" t="str">
            <v>FHM7</v>
          </cell>
          <cell r="J2" t="str">
            <v>LPM</v>
          </cell>
          <cell r="K2" t="str">
            <v>LPM 4th Axis</v>
          </cell>
        </row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</row>
        <row r="4">
          <cell r="B4" t="str">
            <v>AL</v>
          </cell>
          <cell r="C4">
            <v>100</v>
          </cell>
          <cell r="D4">
            <v>100</v>
          </cell>
          <cell r="E4">
            <v>300</v>
          </cell>
          <cell r="F4">
            <v>300</v>
          </cell>
          <cell r="G4">
            <v>1500</v>
          </cell>
          <cell r="H4">
            <v>1900</v>
          </cell>
          <cell r="I4">
            <v>1900</v>
          </cell>
          <cell r="J4">
            <v>1900</v>
          </cell>
          <cell r="K4">
            <v>600</v>
          </cell>
        </row>
        <row r="5">
          <cell r="B5" t="str">
            <v>AR</v>
          </cell>
          <cell r="C5">
            <v>100</v>
          </cell>
          <cell r="D5">
            <v>100</v>
          </cell>
          <cell r="E5">
            <v>300</v>
          </cell>
          <cell r="F5">
            <v>300</v>
          </cell>
          <cell r="G5">
            <v>1500</v>
          </cell>
          <cell r="H5">
            <v>1900</v>
          </cell>
          <cell r="I5">
            <v>1900</v>
          </cell>
          <cell r="J5">
            <v>1900</v>
          </cell>
          <cell r="K5">
            <v>600</v>
          </cell>
        </row>
        <row r="6">
          <cell r="B6" t="str">
            <v>AZ</v>
          </cell>
          <cell r="C6">
            <v>75</v>
          </cell>
          <cell r="D6">
            <v>75</v>
          </cell>
          <cell r="E6">
            <v>225</v>
          </cell>
          <cell r="F6">
            <v>225</v>
          </cell>
          <cell r="G6">
            <v>1095</v>
          </cell>
          <cell r="H6">
            <v>1400</v>
          </cell>
          <cell r="I6">
            <v>1400</v>
          </cell>
          <cell r="J6">
            <v>1500</v>
          </cell>
          <cell r="K6">
            <v>400</v>
          </cell>
        </row>
        <row r="7">
          <cell r="B7" t="str">
            <v>CA</v>
          </cell>
          <cell r="C7">
            <v>75</v>
          </cell>
          <cell r="D7">
            <v>75</v>
          </cell>
          <cell r="E7">
            <v>225</v>
          </cell>
          <cell r="F7">
            <v>225</v>
          </cell>
          <cell r="G7">
            <v>1095</v>
          </cell>
          <cell r="H7">
            <v>1400</v>
          </cell>
          <cell r="I7">
            <v>1400</v>
          </cell>
          <cell r="J7">
            <v>1500</v>
          </cell>
          <cell r="K7">
            <v>400</v>
          </cell>
        </row>
        <row r="8">
          <cell r="B8" t="str">
            <v>CN</v>
          </cell>
          <cell r="C8">
            <v>100</v>
          </cell>
          <cell r="D8">
            <v>100</v>
          </cell>
          <cell r="E8">
            <v>325</v>
          </cell>
          <cell r="F8">
            <v>325</v>
          </cell>
          <cell r="G8">
            <v>1700</v>
          </cell>
          <cell r="H8">
            <v>2100</v>
          </cell>
          <cell r="I8">
            <v>2100</v>
          </cell>
          <cell r="J8">
            <v>2100</v>
          </cell>
          <cell r="K8">
            <v>700</v>
          </cell>
        </row>
        <row r="9">
          <cell r="B9" t="str">
            <v>CO</v>
          </cell>
          <cell r="C9">
            <v>100</v>
          </cell>
          <cell r="D9">
            <v>100</v>
          </cell>
          <cell r="E9">
            <v>300</v>
          </cell>
          <cell r="F9">
            <v>300</v>
          </cell>
          <cell r="G9">
            <v>1500</v>
          </cell>
          <cell r="H9">
            <v>1900</v>
          </cell>
          <cell r="I9">
            <v>1900</v>
          </cell>
          <cell r="J9">
            <v>1900</v>
          </cell>
          <cell r="K9">
            <v>600</v>
          </cell>
        </row>
        <row r="10">
          <cell r="B10" t="str">
            <v>CT</v>
          </cell>
          <cell r="C10">
            <v>100</v>
          </cell>
          <cell r="D10">
            <v>100</v>
          </cell>
          <cell r="E10">
            <v>325</v>
          </cell>
          <cell r="F10">
            <v>325</v>
          </cell>
          <cell r="G10">
            <v>1700</v>
          </cell>
          <cell r="H10">
            <v>2100</v>
          </cell>
          <cell r="I10">
            <v>2100</v>
          </cell>
          <cell r="J10">
            <v>2100</v>
          </cell>
          <cell r="K10">
            <v>700</v>
          </cell>
        </row>
        <row r="11">
          <cell r="B11" t="str">
            <v>DE</v>
          </cell>
          <cell r="C11">
            <v>100</v>
          </cell>
          <cell r="D11">
            <v>100</v>
          </cell>
          <cell r="E11">
            <v>325</v>
          </cell>
          <cell r="F11">
            <v>325</v>
          </cell>
          <cell r="G11">
            <v>1700</v>
          </cell>
          <cell r="H11">
            <v>2100</v>
          </cell>
          <cell r="I11">
            <v>2100</v>
          </cell>
          <cell r="J11">
            <v>2100</v>
          </cell>
          <cell r="K11">
            <v>700</v>
          </cell>
        </row>
        <row r="12">
          <cell r="B12" t="str">
            <v>FL</v>
          </cell>
          <cell r="C12">
            <v>100</v>
          </cell>
          <cell r="D12">
            <v>100</v>
          </cell>
          <cell r="E12">
            <v>325</v>
          </cell>
          <cell r="F12">
            <v>325</v>
          </cell>
          <cell r="G12">
            <v>1700</v>
          </cell>
          <cell r="H12">
            <v>2100</v>
          </cell>
          <cell r="I12">
            <v>2100</v>
          </cell>
          <cell r="J12">
            <v>2100</v>
          </cell>
          <cell r="K12">
            <v>700</v>
          </cell>
        </row>
        <row r="13">
          <cell r="B13" t="str">
            <v>GA</v>
          </cell>
          <cell r="C13">
            <v>100</v>
          </cell>
          <cell r="D13">
            <v>100</v>
          </cell>
          <cell r="E13">
            <v>325</v>
          </cell>
          <cell r="F13">
            <v>325</v>
          </cell>
          <cell r="G13">
            <v>1700</v>
          </cell>
          <cell r="H13">
            <v>2100</v>
          </cell>
          <cell r="I13">
            <v>2100</v>
          </cell>
          <cell r="J13">
            <v>2100</v>
          </cell>
          <cell r="K13">
            <v>700</v>
          </cell>
        </row>
        <row r="14">
          <cell r="B14" t="str">
            <v>IA</v>
          </cell>
          <cell r="C14">
            <v>100</v>
          </cell>
          <cell r="D14">
            <v>100</v>
          </cell>
          <cell r="E14">
            <v>300</v>
          </cell>
          <cell r="F14">
            <v>300</v>
          </cell>
          <cell r="G14">
            <v>1500</v>
          </cell>
          <cell r="H14">
            <v>1900</v>
          </cell>
          <cell r="I14">
            <v>1900</v>
          </cell>
          <cell r="J14">
            <v>1900</v>
          </cell>
          <cell r="K14">
            <v>600</v>
          </cell>
        </row>
        <row r="15">
          <cell r="B15" t="str">
            <v>IL</v>
          </cell>
          <cell r="C15">
            <v>100</v>
          </cell>
          <cell r="D15">
            <v>100</v>
          </cell>
          <cell r="E15">
            <v>300</v>
          </cell>
          <cell r="F15">
            <v>300</v>
          </cell>
          <cell r="G15">
            <v>1500</v>
          </cell>
          <cell r="H15">
            <v>1900</v>
          </cell>
          <cell r="I15">
            <v>1900</v>
          </cell>
          <cell r="J15">
            <v>1900</v>
          </cell>
          <cell r="K15">
            <v>600</v>
          </cell>
        </row>
        <row r="16">
          <cell r="B16" t="str">
            <v>IN</v>
          </cell>
          <cell r="C16">
            <v>100</v>
          </cell>
          <cell r="D16">
            <v>100</v>
          </cell>
          <cell r="E16">
            <v>300</v>
          </cell>
          <cell r="F16">
            <v>300</v>
          </cell>
          <cell r="G16">
            <v>1500</v>
          </cell>
          <cell r="H16">
            <v>1900</v>
          </cell>
          <cell r="I16">
            <v>1900</v>
          </cell>
          <cell r="J16">
            <v>1900</v>
          </cell>
          <cell r="K16">
            <v>600</v>
          </cell>
        </row>
        <row r="17">
          <cell r="B17" t="str">
            <v>KS</v>
          </cell>
          <cell r="C17">
            <v>100</v>
          </cell>
          <cell r="D17">
            <v>100</v>
          </cell>
          <cell r="E17">
            <v>300</v>
          </cell>
          <cell r="F17">
            <v>300</v>
          </cell>
          <cell r="G17">
            <v>1500</v>
          </cell>
          <cell r="H17">
            <v>1900</v>
          </cell>
          <cell r="I17">
            <v>1900</v>
          </cell>
          <cell r="J17">
            <v>1900</v>
          </cell>
          <cell r="K17">
            <v>600</v>
          </cell>
        </row>
        <row r="18">
          <cell r="B18" t="str">
            <v>KY</v>
          </cell>
          <cell r="C18">
            <v>100</v>
          </cell>
          <cell r="D18">
            <v>100</v>
          </cell>
          <cell r="E18">
            <v>300</v>
          </cell>
          <cell r="F18">
            <v>300</v>
          </cell>
          <cell r="G18">
            <v>1500</v>
          </cell>
          <cell r="H18">
            <v>1900</v>
          </cell>
          <cell r="I18">
            <v>1900</v>
          </cell>
          <cell r="J18">
            <v>1900</v>
          </cell>
          <cell r="K18">
            <v>600</v>
          </cell>
        </row>
        <row r="19">
          <cell r="B19" t="str">
            <v>LA</v>
          </cell>
          <cell r="C19">
            <v>100</v>
          </cell>
          <cell r="D19">
            <v>100</v>
          </cell>
          <cell r="E19">
            <v>300</v>
          </cell>
          <cell r="F19">
            <v>300</v>
          </cell>
          <cell r="G19">
            <v>1500</v>
          </cell>
          <cell r="H19">
            <v>1900</v>
          </cell>
          <cell r="I19">
            <v>1900</v>
          </cell>
          <cell r="J19">
            <v>1900</v>
          </cell>
          <cell r="K19">
            <v>600</v>
          </cell>
        </row>
        <row r="20">
          <cell r="B20" t="str">
            <v>Los Angeles</v>
          </cell>
          <cell r="C20">
            <v>75</v>
          </cell>
          <cell r="D20">
            <v>75</v>
          </cell>
          <cell r="E20">
            <v>175</v>
          </cell>
          <cell r="F20">
            <v>175</v>
          </cell>
          <cell r="G20">
            <v>800</v>
          </cell>
          <cell r="H20">
            <v>800</v>
          </cell>
          <cell r="I20">
            <v>800</v>
          </cell>
          <cell r="J20">
            <v>900</v>
          </cell>
          <cell r="K20">
            <v>0</v>
          </cell>
        </row>
        <row r="21">
          <cell r="B21" t="str">
            <v>MA</v>
          </cell>
          <cell r="C21">
            <v>100</v>
          </cell>
          <cell r="D21">
            <v>100</v>
          </cell>
          <cell r="E21">
            <v>325</v>
          </cell>
          <cell r="F21">
            <v>325</v>
          </cell>
          <cell r="G21">
            <v>1700</v>
          </cell>
          <cell r="H21">
            <v>2100</v>
          </cell>
          <cell r="I21">
            <v>2100</v>
          </cell>
          <cell r="J21">
            <v>2100</v>
          </cell>
          <cell r="K21">
            <v>700</v>
          </cell>
        </row>
        <row r="22">
          <cell r="B22" t="str">
            <v>MD</v>
          </cell>
          <cell r="C22">
            <v>100</v>
          </cell>
          <cell r="D22">
            <v>100</v>
          </cell>
          <cell r="E22">
            <v>325</v>
          </cell>
          <cell r="F22">
            <v>325</v>
          </cell>
          <cell r="G22">
            <v>1700</v>
          </cell>
          <cell r="H22">
            <v>2100</v>
          </cell>
          <cell r="I22">
            <v>2100</v>
          </cell>
          <cell r="J22">
            <v>2100</v>
          </cell>
          <cell r="K22">
            <v>700</v>
          </cell>
        </row>
        <row r="23">
          <cell r="B23" t="str">
            <v>ME</v>
          </cell>
          <cell r="C23">
            <v>100</v>
          </cell>
          <cell r="D23">
            <v>100</v>
          </cell>
          <cell r="E23">
            <v>325</v>
          </cell>
          <cell r="F23">
            <v>325</v>
          </cell>
          <cell r="G23">
            <v>1700</v>
          </cell>
          <cell r="H23">
            <v>2100</v>
          </cell>
          <cell r="I23">
            <v>2100</v>
          </cell>
          <cell r="J23">
            <v>2100</v>
          </cell>
          <cell r="K23">
            <v>700</v>
          </cell>
        </row>
        <row r="24">
          <cell r="B24" t="str">
            <v>MI</v>
          </cell>
          <cell r="C24">
            <v>100</v>
          </cell>
          <cell r="D24">
            <v>100</v>
          </cell>
          <cell r="E24">
            <v>300</v>
          </cell>
          <cell r="F24">
            <v>300</v>
          </cell>
          <cell r="G24">
            <v>1500</v>
          </cell>
          <cell r="H24">
            <v>1900</v>
          </cell>
          <cell r="I24">
            <v>1900</v>
          </cell>
          <cell r="J24">
            <v>1900</v>
          </cell>
          <cell r="K24">
            <v>600</v>
          </cell>
        </row>
        <row r="25">
          <cell r="B25" t="str">
            <v>MN</v>
          </cell>
          <cell r="C25">
            <v>100</v>
          </cell>
          <cell r="D25">
            <v>100</v>
          </cell>
          <cell r="E25">
            <v>300</v>
          </cell>
          <cell r="F25">
            <v>300</v>
          </cell>
          <cell r="G25">
            <v>1500</v>
          </cell>
          <cell r="H25">
            <v>1900</v>
          </cell>
          <cell r="I25">
            <v>1900</v>
          </cell>
          <cell r="J25">
            <v>1900</v>
          </cell>
          <cell r="K25">
            <v>600</v>
          </cell>
        </row>
        <row r="26">
          <cell r="B26" t="str">
            <v>MO</v>
          </cell>
          <cell r="C26">
            <v>100</v>
          </cell>
          <cell r="D26">
            <v>100</v>
          </cell>
          <cell r="E26">
            <v>300</v>
          </cell>
          <cell r="F26">
            <v>300</v>
          </cell>
          <cell r="G26">
            <v>1500</v>
          </cell>
          <cell r="H26">
            <v>1900</v>
          </cell>
          <cell r="I26">
            <v>1900</v>
          </cell>
          <cell r="J26">
            <v>1900</v>
          </cell>
          <cell r="K26">
            <v>600</v>
          </cell>
        </row>
        <row r="27">
          <cell r="B27" t="str">
            <v>MS</v>
          </cell>
          <cell r="C27">
            <v>100</v>
          </cell>
          <cell r="D27">
            <v>100</v>
          </cell>
          <cell r="E27">
            <v>300</v>
          </cell>
          <cell r="F27">
            <v>300</v>
          </cell>
          <cell r="G27">
            <v>1500</v>
          </cell>
          <cell r="H27">
            <v>1900</v>
          </cell>
          <cell r="I27">
            <v>1900</v>
          </cell>
          <cell r="J27">
            <v>1900</v>
          </cell>
          <cell r="K27">
            <v>600</v>
          </cell>
        </row>
        <row r="28">
          <cell r="B28" t="str">
            <v>MT</v>
          </cell>
          <cell r="C28">
            <v>100</v>
          </cell>
          <cell r="D28">
            <v>100</v>
          </cell>
          <cell r="E28">
            <v>300</v>
          </cell>
          <cell r="F28">
            <v>300</v>
          </cell>
          <cell r="G28">
            <v>1500</v>
          </cell>
          <cell r="H28">
            <v>1900</v>
          </cell>
          <cell r="I28">
            <v>1900</v>
          </cell>
          <cell r="J28">
            <v>1900</v>
          </cell>
          <cell r="K28">
            <v>600</v>
          </cell>
        </row>
        <row r="29">
          <cell r="B29" t="str">
            <v>NC</v>
          </cell>
          <cell r="C29">
            <v>100</v>
          </cell>
          <cell r="D29">
            <v>100</v>
          </cell>
          <cell r="E29">
            <v>325</v>
          </cell>
          <cell r="F29">
            <v>325</v>
          </cell>
          <cell r="G29">
            <v>1700</v>
          </cell>
          <cell r="H29">
            <v>2100</v>
          </cell>
          <cell r="I29">
            <v>2100</v>
          </cell>
          <cell r="J29">
            <v>2100</v>
          </cell>
          <cell r="K29">
            <v>700</v>
          </cell>
        </row>
        <row r="30">
          <cell r="B30" t="str">
            <v>ND</v>
          </cell>
          <cell r="C30">
            <v>100</v>
          </cell>
          <cell r="D30">
            <v>100</v>
          </cell>
          <cell r="E30">
            <v>300</v>
          </cell>
          <cell r="F30">
            <v>300</v>
          </cell>
          <cell r="G30">
            <v>1500</v>
          </cell>
          <cell r="H30">
            <v>1900</v>
          </cell>
          <cell r="I30">
            <v>1900</v>
          </cell>
          <cell r="J30">
            <v>1900</v>
          </cell>
          <cell r="K30">
            <v>600</v>
          </cell>
        </row>
        <row r="31">
          <cell r="B31" t="str">
            <v>NE</v>
          </cell>
          <cell r="C31">
            <v>100</v>
          </cell>
          <cell r="D31">
            <v>100</v>
          </cell>
          <cell r="E31">
            <v>300</v>
          </cell>
          <cell r="F31">
            <v>300</v>
          </cell>
          <cell r="G31">
            <v>1500</v>
          </cell>
          <cell r="H31">
            <v>1900</v>
          </cell>
          <cell r="I31">
            <v>1900</v>
          </cell>
          <cell r="J31">
            <v>1900</v>
          </cell>
          <cell r="K31">
            <v>600</v>
          </cell>
        </row>
        <row r="32">
          <cell r="B32" t="str">
            <v>NH</v>
          </cell>
          <cell r="C32">
            <v>100</v>
          </cell>
          <cell r="D32">
            <v>100</v>
          </cell>
          <cell r="E32">
            <v>325</v>
          </cell>
          <cell r="F32">
            <v>325</v>
          </cell>
          <cell r="G32">
            <v>1700</v>
          </cell>
          <cell r="H32">
            <v>2100</v>
          </cell>
          <cell r="I32">
            <v>2100</v>
          </cell>
          <cell r="J32">
            <v>2100</v>
          </cell>
          <cell r="K32">
            <v>700</v>
          </cell>
        </row>
        <row r="33">
          <cell r="B33" t="str">
            <v>NJ</v>
          </cell>
          <cell r="C33">
            <v>100</v>
          </cell>
          <cell r="D33">
            <v>100</v>
          </cell>
          <cell r="E33">
            <v>325</v>
          </cell>
          <cell r="F33">
            <v>325</v>
          </cell>
          <cell r="G33">
            <v>1700</v>
          </cell>
          <cell r="H33">
            <v>2100</v>
          </cell>
          <cell r="I33">
            <v>2100</v>
          </cell>
          <cell r="J33">
            <v>2100</v>
          </cell>
          <cell r="K33">
            <v>700</v>
          </cell>
        </row>
        <row r="34">
          <cell r="B34" t="str">
            <v>NM</v>
          </cell>
          <cell r="C34">
            <v>100</v>
          </cell>
          <cell r="D34">
            <v>100</v>
          </cell>
          <cell r="E34">
            <v>300</v>
          </cell>
          <cell r="F34">
            <v>300</v>
          </cell>
          <cell r="G34">
            <v>1500</v>
          </cell>
          <cell r="H34">
            <v>1900</v>
          </cell>
          <cell r="I34">
            <v>1900</v>
          </cell>
          <cell r="J34">
            <v>1900</v>
          </cell>
          <cell r="K34">
            <v>600</v>
          </cell>
        </row>
        <row r="35">
          <cell r="B35" t="str">
            <v>NV</v>
          </cell>
          <cell r="C35">
            <v>75</v>
          </cell>
          <cell r="D35">
            <v>75</v>
          </cell>
          <cell r="E35">
            <v>225</v>
          </cell>
          <cell r="F35">
            <v>225</v>
          </cell>
          <cell r="G35">
            <v>1095</v>
          </cell>
          <cell r="H35">
            <v>1400</v>
          </cell>
          <cell r="I35">
            <v>1400</v>
          </cell>
          <cell r="J35">
            <v>1500</v>
          </cell>
          <cell r="K35">
            <v>400</v>
          </cell>
        </row>
        <row r="36">
          <cell r="B36" t="str">
            <v>NY</v>
          </cell>
          <cell r="C36">
            <v>100</v>
          </cell>
          <cell r="D36">
            <v>100</v>
          </cell>
          <cell r="E36">
            <v>325</v>
          </cell>
          <cell r="F36">
            <v>325</v>
          </cell>
          <cell r="G36">
            <v>1700</v>
          </cell>
          <cell r="H36">
            <v>2100</v>
          </cell>
          <cell r="I36">
            <v>2100</v>
          </cell>
          <cell r="J36">
            <v>2100</v>
          </cell>
          <cell r="K36">
            <v>700</v>
          </cell>
        </row>
        <row r="37">
          <cell r="B37" t="str">
            <v>OH</v>
          </cell>
          <cell r="C37">
            <v>100</v>
          </cell>
          <cell r="D37">
            <v>100</v>
          </cell>
          <cell r="E37">
            <v>300</v>
          </cell>
          <cell r="F37">
            <v>300</v>
          </cell>
          <cell r="G37">
            <v>1500</v>
          </cell>
          <cell r="H37">
            <v>1900</v>
          </cell>
          <cell r="I37">
            <v>1900</v>
          </cell>
          <cell r="J37">
            <v>1900</v>
          </cell>
          <cell r="K37">
            <v>600</v>
          </cell>
        </row>
        <row r="38">
          <cell r="B38" t="str">
            <v>OK</v>
          </cell>
          <cell r="C38">
            <v>100</v>
          </cell>
          <cell r="D38">
            <v>100</v>
          </cell>
          <cell r="E38">
            <v>300</v>
          </cell>
          <cell r="F38">
            <v>300</v>
          </cell>
          <cell r="G38">
            <v>1500</v>
          </cell>
          <cell r="H38">
            <v>1900</v>
          </cell>
          <cell r="I38">
            <v>1900</v>
          </cell>
          <cell r="J38">
            <v>1900</v>
          </cell>
          <cell r="K38">
            <v>600</v>
          </cell>
        </row>
        <row r="39">
          <cell r="B39" t="str">
            <v>OR</v>
          </cell>
          <cell r="C39">
            <v>75</v>
          </cell>
          <cell r="D39">
            <v>75</v>
          </cell>
          <cell r="E39">
            <v>225</v>
          </cell>
          <cell r="F39">
            <v>225</v>
          </cell>
          <cell r="G39">
            <v>1095</v>
          </cell>
          <cell r="H39">
            <v>1400</v>
          </cell>
          <cell r="I39">
            <v>1400</v>
          </cell>
          <cell r="J39">
            <v>1500</v>
          </cell>
          <cell r="K39">
            <v>400</v>
          </cell>
        </row>
        <row r="40">
          <cell r="B40" t="str">
            <v>Own Carrier</v>
          </cell>
          <cell r="C40">
            <v>50</v>
          </cell>
          <cell r="D40">
            <v>50</v>
          </cell>
          <cell r="E40">
            <v>100</v>
          </cell>
          <cell r="F40">
            <v>100</v>
          </cell>
          <cell r="G40">
            <v>250</v>
          </cell>
          <cell r="H40">
            <v>250</v>
          </cell>
          <cell r="I40">
            <v>250</v>
          </cell>
          <cell r="J40">
            <v>500</v>
          </cell>
          <cell r="K40">
            <v>0</v>
          </cell>
        </row>
        <row r="41">
          <cell r="B41" t="str">
            <v>PA</v>
          </cell>
          <cell r="C41">
            <v>100</v>
          </cell>
          <cell r="D41">
            <v>100</v>
          </cell>
          <cell r="E41">
            <v>325</v>
          </cell>
          <cell r="F41">
            <v>325</v>
          </cell>
          <cell r="G41">
            <v>1700</v>
          </cell>
          <cell r="H41">
            <v>2100</v>
          </cell>
          <cell r="I41">
            <v>2100</v>
          </cell>
          <cell r="J41">
            <v>2100</v>
          </cell>
          <cell r="K41">
            <v>700</v>
          </cell>
        </row>
        <row r="42">
          <cell r="B42" t="str">
            <v>RI</v>
          </cell>
          <cell r="C42">
            <v>100</v>
          </cell>
          <cell r="D42">
            <v>100</v>
          </cell>
          <cell r="E42">
            <v>325</v>
          </cell>
          <cell r="F42">
            <v>325</v>
          </cell>
          <cell r="G42">
            <v>1700</v>
          </cell>
          <cell r="H42">
            <v>2100</v>
          </cell>
          <cell r="I42">
            <v>2100</v>
          </cell>
          <cell r="J42">
            <v>2100</v>
          </cell>
          <cell r="K42">
            <v>700</v>
          </cell>
        </row>
        <row r="43">
          <cell r="B43" t="str">
            <v>SC</v>
          </cell>
          <cell r="C43">
            <v>100</v>
          </cell>
          <cell r="D43">
            <v>100</v>
          </cell>
          <cell r="E43">
            <v>325</v>
          </cell>
          <cell r="F43">
            <v>325</v>
          </cell>
          <cell r="G43">
            <v>1700</v>
          </cell>
          <cell r="H43">
            <v>2100</v>
          </cell>
          <cell r="I43">
            <v>2100</v>
          </cell>
          <cell r="J43">
            <v>2100</v>
          </cell>
          <cell r="K43">
            <v>700</v>
          </cell>
        </row>
        <row r="44">
          <cell r="B44" t="str">
            <v>SD</v>
          </cell>
          <cell r="C44">
            <v>100</v>
          </cell>
          <cell r="D44">
            <v>100</v>
          </cell>
          <cell r="E44">
            <v>300</v>
          </cell>
          <cell r="F44">
            <v>300</v>
          </cell>
          <cell r="G44">
            <v>1500</v>
          </cell>
          <cell r="H44">
            <v>1900</v>
          </cell>
          <cell r="I44">
            <v>1900</v>
          </cell>
          <cell r="J44">
            <v>1900</v>
          </cell>
          <cell r="K44">
            <v>600</v>
          </cell>
        </row>
        <row r="45">
          <cell r="B45" t="str">
            <v>TN</v>
          </cell>
          <cell r="C45">
            <v>100</v>
          </cell>
          <cell r="D45">
            <v>100</v>
          </cell>
          <cell r="E45">
            <v>300</v>
          </cell>
          <cell r="F45">
            <v>300</v>
          </cell>
          <cell r="G45">
            <v>1500</v>
          </cell>
          <cell r="H45">
            <v>1900</v>
          </cell>
          <cell r="I45">
            <v>1900</v>
          </cell>
          <cell r="J45">
            <v>1900</v>
          </cell>
          <cell r="K45">
            <v>600</v>
          </cell>
        </row>
        <row r="46">
          <cell r="B46" t="str">
            <v>TX</v>
          </cell>
          <cell r="C46">
            <v>100</v>
          </cell>
          <cell r="D46">
            <v>100</v>
          </cell>
          <cell r="E46">
            <v>300</v>
          </cell>
          <cell r="F46">
            <v>300</v>
          </cell>
          <cell r="G46">
            <v>1500</v>
          </cell>
          <cell r="H46">
            <v>1900</v>
          </cell>
          <cell r="I46">
            <v>1900</v>
          </cell>
          <cell r="J46">
            <v>1900</v>
          </cell>
          <cell r="K46">
            <v>600</v>
          </cell>
        </row>
        <row r="47">
          <cell r="B47" t="str">
            <v>UT</v>
          </cell>
          <cell r="C47">
            <v>75</v>
          </cell>
          <cell r="D47">
            <v>75</v>
          </cell>
          <cell r="E47">
            <v>225</v>
          </cell>
          <cell r="F47">
            <v>225</v>
          </cell>
          <cell r="G47">
            <v>1095</v>
          </cell>
          <cell r="H47">
            <v>1400</v>
          </cell>
          <cell r="I47">
            <v>1400</v>
          </cell>
          <cell r="J47">
            <v>1500</v>
          </cell>
          <cell r="K47">
            <v>400</v>
          </cell>
        </row>
        <row r="48">
          <cell r="B48" t="str">
            <v>VA</v>
          </cell>
          <cell r="C48">
            <v>100</v>
          </cell>
          <cell r="D48">
            <v>100</v>
          </cell>
          <cell r="E48">
            <v>325</v>
          </cell>
          <cell r="F48">
            <v>325</v>
          </cell>
          <cell r="G48">
            <v>1700</v>
          </cell>
          <cell r="H48">
            <v>2100</v>
          </cell>
          <cell r="I48">
            <v>2100</v>
          </cell>
          <cell r="J48">
            <v>2100</v>
          </cell>
          <cell r="K48">
            <v>700</v>
          </cell>
        </row>
        <row r="49">
          <cell r="B49" t="str">
            <v>VT</v>
          </cell>
          <cell r="C49">
            <v>100</v>
          </cell>
          <cell r="D49">
            <v>100</v>
          </cell>
          <cell r="E49">
            <v>325</v>
          </cell>
          <cell r="F49">
            <v>325</v>
          </cell>
          <cell r="G49">
            <v>1700</v>
          </cell>
          <cell r="H49">
            <v>2100</v>
          </cell>
          <cell r="I49">
            <v>2100</v>
          </cell>
          <cell r="J49">
            <v>2100</v>
          </cell>
          <cell r="K49">
            <v>700</v>
          </cell>
        </row>
        <row r="50">
          <cell r="B50" t="str">
            <v>WA</v>
          </cell>
          <cell r="C50">
            <v>75</v>
          </cell>
          <cell r="D50">
            <v>75</v>
          </cell>
          <cell r="E50">
            <v>225</v>
          </cell>
          <cell r="F50">
            <v>225</v>
          </cell>
          <cell r="G50">
            <v>1095</v>
          </cell>
          <cell r="H50">
            <v>1400</v>
          </cell>
          <cell r="I50">
            <v>1400</v>
          </cell>
          <cell r="J50">
            <v>1500</v>
          </cell>
          <cell r="K50">
            <v>400</v>
          </cell>
        </row>
        <row r="51">
          <cell r="B51" t="str">
            <v>WI</v>
          </cell>
          <cell r="C51">
            <v>100</v>
          </cell>
          <cell r="D51">
            <v>100</v>
          </cell>
          <cell r="E51">
            <v>300</v>
          </cell>
          <cell r="F51">
            <v>300</v>
          </cell>
          <cell r="G51">
            <v>1500</v>
          </cell>
          <cell r="H51">
            <v>1900</v>
          </cell>
          <cell r="I51">
            <v>1900</v>
          </cell>
          <cell r="J51">
            <v>1900</v>
          </cell>
          <cell r="K51">
            <v>600</v>
          </cell>
        </row>
        <row r="52">
          <cell r="B52" t="str">
            <v>WV</v>
          </cell>
          <cell r="C52">
            <v>100</v>
          </cell>
          <cell r="D52">
            <v>100</v>
          </cell>
          <cell r="E52">
            <v>325</v>
          </cell>
          <cell r="F52">
            <v>325</v>
          </cell>
          <cell r="G52">
            <v>1700</v>
          </cell>
          <cell r="H52">
            <v>2100</v>
          </cell>
          <cell r="I52">
            <v>2100</v>
          </cell>
          <cell r="J52">
            <v>2100</v>
          </cell>
          <cell r="K52">
            <v>700</v>
          </cell>
        </row>
        <row r="53">
          <cell r="B53" t="str">
            <v>WY</v>
          </cell>
          <cell r="C53">
            <v>100</v>
          </cell>
          <cell r="D53">
            <v>100</v>
          </cell>
          <cell r="E53">
            <v>300</v>
          </cell>
          <cell r="F53">
            <v>300</v>
          </cell>
          <cell r="G53">
            <v>1500</v>
          </cell>
          <cell r="H53">
            <v>1900</v>
          </cell>
          <cell r="I53">
            <v>1900</v>
          </cell>
          <cell r="J53">
            <v>1900</v>
          </cell>
          <cell r="K53">
            <v>600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sferguson@southwesternindustries.com" TargetMode="External"/><Relationship Id="rId18" Type="http://schemas.openxmlformats.org/officeDocument/2006/relationships/hyperlink" Target="mailto:bcloss@southwesternindustries.com" TargetMode="External"/><Relationship Id="rId26" Type="http://schemas.openxmlformats.org/officeDocument/2006/relationships/hyperlink" Target="mailto:pfitz@southwesternindustries.com" TargetMode="External"/><Relationship Id="rId39" Type="http://schemas.openxmlformats.org/officeDocument/2006/relationships/hyperlink" Target="mailto:bkresge@trakmt.com" TargetMode="External"/><Relationship Id="rId21" Type="http://schemas.openxmlformats.org/officeDocument/2006/relationships/hyperlink" Target="mailto:rgiles@southwesternindustries.com" TargetMode="External"/><Relationship Id="rId34" Type="http://schemas.openxmlformats.org/officeDocument/2006/relationships/hyperlink" Target="mailto:dhiggins@southwesternindustries.com" TargetMode="External"/><Relationship Id="rId42" Type="http://schemas.openxmlformats.org/officeDocument/2006/relationships/hyperlink" Target="mailto:acicero@trakmt.com" TargetMode="External"/><Relationship Id="rId7" Type="http://schemas.openxmlformats.org/officeDocument/2006/relationships/hyperlink" Target="mailto:lkunz@southwesternindustries.com" TargetMode="External"/><Relationship Id="rId2" Type="http://schemas.openxmlformats.org/officeDocument/2006/relationships/hyperlink" Target="mailto:rkunze@southwesternindustries.com" TargetMode="External"/><Relationship Id="rId16" Type="http://schemas.openxmlformats.org/officeDocument/2006/relationships/hyperlink" Target="mailto:bnapolitano@southwesternindustries.com" TargetMode="External"/><Relationship Id="rId20" Type="http://schemas.openxmlformats.org/officeDocument/2006/relationships/hyperlink" Target="mailto:tcasillas@southwesternindustries.com" TargetMode="External"/><Relationship Id="rId29" Type="http://schemas.openxmlformats.org/officeDocument/2006/relationships/hyperlink" Target="mailto:ariser@trakmt.com" TargetMode="External"/><Relationship Id="rId41" Type="http://schemas.openxmlformats.org/officeDocument/2006/relationships/hyperlink" Target="mailto:csandefur@trakmt.com" TargetMode="External"/><Relationship Id="rId1" Type="http://schemas.openxmlformats.org/officeDocument/2006/relationships/hyperlink" Target="mailto:waynes@southwesternindustries.com" TargetMode="External"/><Relationship Id="rId6" Type="http://schemas.openxmlformats.org/officeDocument/2006/relationships/hyperlink" Target="mailto:tharpine@southwesternindustries.com" TargetMode="External"/><Relationship Id="rId11" Type="http://schemas.openxmlformats.org/officeDocument/2006/relationships/hyperlink" Target="mailto:jschlegel@southwesternindustries.com" TargetMode="External"/><Relationship Id="rId24" Type="http://schemas.openxmlformats.org/officeDocument/2006/relationships/hyperlink" Target="mailto:cduckworth@southwesternindustries.com" TargetMode="External"/><Relationship Id="rId32" Type="http://schemas.openxmlformats.org/officeDocument/2006/relationships/hyperlink" Target="mailto:acartagena@southwesternindustries.com" TargetMode="External"/><Relationship Id="rId37" Type="http://schemas.openxmlformats.org/officeDocument/2006/relationships/hyperlink" Target="mailto:kcallahan@trakmt.com" TargetMode="External"/><Relationship Id="rId40" Type="http://schemas.openxmlformats.org/officeDocument/2006/relationships/hyperlink" Target="mailto:mkane@trakmt.com" TargetMode="External"/><Relationship Id="rId5" Type="http://schemas.openxmlformats.org/officeDocument/2006/relationships/hyperlink" Target="mailto:rudyg@southwesternindustries.com" TargetMode="External"/><Relationship Id="rId15" Type="http://schemas.openxmlformats.org/officeDocument/2006/relationships/hyperlink" Target="mailto:jlundberg@southwesternindustries.com" TargetMode="External"/><Relationship Id="rId23" Type="http://schemas.openxmlformats.org/officeDocument/2006/relationships/hyperlink" Target="mailto:jeskridge@southwesternindustries.com" TargetMode="External"/><Relationship Id="rId28" Type="http://schemas.openxmlformats.org/officeDocument/2006/relationships/hyperlink" Target="mailto:vsmith@southwesternindustries.com" TargetMode="External"/><Relationship Id="rId36" Type="http://schemas.openxmlformats.org/officeDocument/2006/relationships/hyperlink" Target="mailto:avillar@trakmt.com" TargetMode="External"/><Relationship Id="rId10" Type="http://schemas.openxmlformats.org/officeDocument/2006/relationships/hyperlink" Target="mailto:wostrom@southwesternindustries.com" TargetMode="External"/><Relationship Id="rId19" Type="http://schemas.openxmlformats.org/officeDocument/2006/relationships/hyperlink" Target="mailto:dbirunas@southwesternindustries.com" TargetMode="External"/><Relationship Id="rId31" Type="http://schemas.openxmlformats.org/officeDocument/2006/relationships/hyperlink" Target="mailto:dlynch@southwesternindustries.com" TargetMode="External"/><Relationship Id="rId4" Type="http://schemas.openxmlformats.org/officeDocument/2006/relationships/hyperlink" Target="mailto:ldeptula@southwesternindustries.com" TargetMode="External"/><Relationship Id="rId9" Type="http://schemas.openxmlformats.org/officeDocument/2006/relationships/hyperlink" Target="mailto:mmcgarry@southwesternindustries.com" TargetMode="External"/><Relationship Id="rId14" Type="http://schemas.openxmlformats.org/officeDocument/2006/relationships/hyperlink" Target="mailto:khufnagle@southwesternindustries.com" TargetMode="External"/><Relationship Id="rId22" Type="http://schemas.openxmlformats.org/officeDocument/2006/relationships/hyperlink" Target="mailto:jlarouche@southwesternindustries.com" TargetMode="External"/><Relationship Id="rId27" Type="http://schemas.openxmlformats.org/officeDocument/2006/relationships/hyperlink" Target="mailto:jthompson@southwesternindustries.com" TargetMode="External"/><Relationship Id="rId30" Type="http://schemas.openxmlformats.org/officeDocument/2006/relationships/hyperlink" Target="mailto:tbalmer@southwesternindustries.com" TargetMode="External"/><Relationship Id="rId35" Type="http://schemas.openxmlformats.org/officeDocument/2006/relationships/hyperlink" Target="mailto:tbrooks@trakmt.com" TargetMode="External"/><Relationship Id="rId43" Type="http://schemas.openxmlformats.org/officeDocument/2006/relationships/hyperlink" Target="mailto:cfluharty@trakmt.com" TargetMode="External"/><Relationship Id="rId8" Type="http://schemas.openxmlformats.org/officeDocument/2006/relationships/hyperlink" Target="mailto:howardk@southwesternindustries.com" TargetMode="External"/><Relationship Id="rId3" Type="http://schemas.openxmlformats.org/officeDocument/2006/relationships/hyperlink" Target="mailto:ccooper@southwesternindustries.com" TargetMode="External"/><Relationship Id="rId12" Type="http://schemas.openxmlformats.org/officeDocument/2006/relationships/hyperlink" Target="mailto:mickw@southwesternindustries.com" TargetMode="External"/><Relationship Id="rId17" Type="http://schemas.openxmlformats.org/officeDocument/2006/relationships/hyperlink" Target="mailto:nspadea@southwesternindustries.com" TargetMode="External"/><Relationship Id="rId25" Type="http://schemas.openxmlformats.org/officeDocument/2006/relationships/hyperlink" Target="mailto:mlandry@southwesternindustries.com" TargetMode="External"/><Relationship Id="rId33" Type="http://schemas.openxmlformats.org/officeDocument/2006/relationships/hyperlink" Target="mailto:kshenk@southwesternindustries.com" TargetMode="External"/><Relationship Id="rId38" Type="http://schemas.openxmlformats.org/officeDocument/2006/relationships/hyperlink" Target="mailto:peterb@trakmt.com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southwesternindustries.com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southwesternindustries.com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southwesternindustries.com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southwesternindustries.com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southwesternindustries.com/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B2:H46"/>
  <sheetViews>
    <sheetView topLeftCell="A7" workbookViewId="0">
      <selection activeCell="D40" sqref="D40"/>
    </sheetView>
  </sheetViews>
  <sheetFormatPr defaultColWidth="9.28515625" defaultRowHeight="12.75"/>
  <cols>
    <col min="1" max="1" width="9.28515625" style="1"/>
    <col min="2" max="2" width="17.5703125" style="1" bestFit="1" customWidth="1"/>
    <col min="3" max="3" width="20.5703125" style="1" bestFit="1" customWidth="1"/>
    <col min="4" max="4" width="30.7109375" style="1" bestFit="1" customWidth="1"/>
    <col min="5" max="5" width="33.7109375" style="1" bestFit="1" customWidth="1"/>
    <col min="6" max="6" width="35.42578125" style="1" bestFit="1" customWidth="1"/>
    <col min="7" max="7" width="18.42578125" style="1" bestFit="1" customWidth="1"/>
    <col min="8" max="16384" width="9.28515625" style="1"/>
  </cols>
  <sheetData>
    <row r="2" spans="2:8">
      <c r="B2" s="6" t="s">
        <v>401</v>
      </c>
      <c r="C2" s="6" t="s">
        <v>385</v>
      </c>
      <c r="D2" s="6"/>
      <c r="E2" s="1" t="s">
        <v>402</v>
      </c>
      <c r="F2" s="123" t="s">
        <v>407</v>
      </c>
      <c r="G2" s="5"/>
      <c r="H2"/>
    </row>
    <row r="3" spans="2:8">
      <c r="B3" s="6" t="s">
        <v>464</v>
      </c>
      <c r="C3" s="6" t="s">
        <v>380</v>
      </c>
      <c r="D3" s="6"/>
      <c r="E3" s="1" t="s">
        <v>465</v>
      </c>
      <c r="F3" s="4" t="s">
        <v>466</v>
      </c>
      <c r="G3" s="5"/>
      <c r="H3"/>
    </row>
    <row r="4" spans="2:8">
      <c r="B4" s="6" t="s">
        <v>397</v>
      </c>
      <c r="C4" s="6" t="s">
        <v>379</v>
      </c>
      <c r="D4" s="6"/>
      <c r="E4" s="1" t="s">
        <v>398</v>
      </c>
      <c r="F4" s="123" t="s">
        <v>408</v>
      </c>
      <c r="G4" s="5"/>
      <c r="H4"/>
    </row>
    <row r="5" spans="2:8">
      <c r="B5" s="6" t="s">
        <v>451</v>
      </c>
      <c r="C5" s="6" t="s">
        <v>442</v>
      </c>
      <c r="D5" s="6"/>
      <c r="E5" s="1" t="s">
        <v>452</v>
      </c>
      <c r="F5" s="4" t="s">
        <v>453</v>
      </c>
      <c r="G5" s="5"/>
      <c r="H5"/>
    </row>
    <row r="6" spans="2:8">
      <c r="B6" s="6" t="s">
        <v>391</v>
      </c>
      <c r="C6" s="6" t="s">
        <v>380</v>
      </c>
      <c r="D6" s="6" t="s">
        <v>392</v>
      </c>
      <c r="E6" s="1" t="s">
        <v>393</v>
      </c>
      <c r="F6" s="123" t="s">
        <v>409</v>
      </c>
      <c r="G6" s="5" t="s">
        <v>192</v>
      </c>
      <c r="H6"/>
    </row>
    <row r="7" spans="2:8">
      <c r="B7" s="6" t="s">
        <v>255</v>
      </c>
      <c r="C7" s="6" t="s">
        <v>378</v>
      </c>
      <c r="D7" s="6" t="s">
        <v>154</v>
      </c>
      <c r="E7" s="1" t="s">
        <v>381</v>
      </c>
      <c r="F7" s="124" t="s">
        <v>410</v>
      </c>
      <c r="G7" s="5" t="s">
        <v>155</v>
      </c>
      <c r="H7"/>
    </row>
    <row r="8" spans="2:8">
      <c r="B8" s="6" t="s">
        <v>348</v>
      </c>
      <c r="C8" s="6" t="s">
        <v>156</v>
      </c>
      <c r="D8" s="6"/>
      <c r="E8" s="43" t="s">
        <v>370</v>
      </c>
      <c r="F8" s="124" t="s">
        <v>411</v>
      </c>
      <c r="G8" s="5"/>
      <c r="H8"/>
    </row>
    <row r="9" spans="2:8">
      <c r="B9" s="6" t="s">
        <v>256</v>
      </c>
      <c r="C9" s="6" t="s">
        <v>156</v>
      </c>
      <c r="D9" s="6" t="s">
        <v>157</v>
      </c>
      <c r="E9" s="1" t="s">
        <v>158</v>
      </c>
      <c r="F9" s="124" t="s">
        <v>412</v>
      </c>
      <c r="G9" s="5" t="s">
        <v>159</v>
      </c>
      <c r="H9"/>
    </row>
    <row r="10" spans="2:8">
      <c r="B10" s="6" t="s">
        <v>477</v>
      </c>
      <c r="C10" s="6" t="s">
        <v>380</v>
      </c>
      <c r="D10" s="6"/>
      <c r="E10" s="1" t="s">
        <v>478</v>
      </c>
      <c r="F10" s="123" t="s">
        <v>479</v>
      </c>
      <c r="G10" s="5"/>
      <c r="H10"/>
    </row>
    <row r="11" spans="2:8">
      <c r="B11" s="6" t="s">
        <v>461</v>
      </c>
      <c r="C11" s="6" t="s">
        <v>380</v>
      </c>
      <c r="D11" s="6"/>
      <c r="E11" s="1" t="s">
        <v>462</v>
      </c>
      <c r="F11" s="4" t="s">
        <v>463</v>
      </c>
      <c r="G11" s="5"/>
      <c r="H11"/>
    </row>
    <row r="12" spans="2:8">
      <c r="B12" s="6" t="s">
        <v>403</v>
      </c>
      <c r="C12" s="6" t="s">
        <v>385</v>
      </c>
      <c r="D12" s="6"/>
      <c r="E12" s="1" t="s">
        <v>404</v>
      </c>
      <c r="F12" s="123" t="s">
        <v>413</v>
      </c>
      <c r="G12" s="5"/>
      <c r="H12"/>
    </row>
    <row r="13" spans="2:8">
      <c r="B13" s="6" t="s">
        <v>257</v>
      </c>
      <c r="C13" s="6" t="s">
        <v>378</v>
      </c>
      <c r="D13" s="6" t="s">
        <v>241</v>
      </c>
      <c r="E13" s="1" t="s">
        <v>371</v>
      </c>
      <c r="F13" s="123" t="s">
        <v>414</v>
      </c>
      <c r="G13" s="5" t="s">
        <v>234</v>
      </c>
      <c r="H13"/>
    </row>
    <row r="14" spans="2:8">
      <c r="B14" s="6" t="s">
        <v>399</v>
      </c>
      <c r="C14" s="6" t="s">
        <v>442</v>
      </c>
      <c r="D14" s="6"/>
      <c r="E14" s="1" t="s">
        <v>400</v>
      </c>
      <c r="F14" s="123" t="s">
        <v>415</v>
      </c>
      <c r="G14" s="5"/>
      <c r="H14"/>
    </row>
    <row r="15" spans="2:8">
      <c r="B15" s="6" t="s">
        <v>258</v>
      </c>
      <c r="C15" s="6" t="s">
        <v>156</v>
      </c>
      <c r="D15" s="6" t="s">
        <v>183</v>
      </c>
      <c r="E15" s="1" t="s">
        <v>184</v>
      </c>
      <c r="F15" s="124" t="s">
        <v>416</v>
      </c>
      <c r="G15" s="5" t="s">
        <v>185</v>
      </c>
      <c r="H15"/>
    </row>
    <row r="16" spans="2:8">
      <c r="B16" s="6" t="s">
        <v>259</v>
      </c>
      <c r="C16" s="6" t="s">
        <v>378</v>
      </c>
      <c r="D16" s="6" t="s">
        <v>186</v>
      </c>
      <c r="E16" s="1" t="s">
        <v>187</v>
      </c>
      <c r="F16" s="123" t="s">
        <v>417</v>
      </c>
      <c r="G16" s="5" t="s">
        <v>188</v>
      </c>
      <c r="H16"/>
    </row>
    <row r="17" spans="2:8">
      <c r="B17" s="6" t="s">
        <v>260</v>
      </c>
      <c r="C17" s="6" t="s">
        <v>385</v>
      </c>
      <c r="D17" s="6"/>
      <c r="E17" s="43" t="s">
        <v>245</v>
      </c>
      <c r="F17" s="123" t="s">
        <v>418</v>
      </c>
      <c r="G17" s="5" t="s">
        <v>234</v>
      </c>
      <c r="H17"/>
    </row>
    <row r="18" spans="2:8">
      <c r="B18" s="6" t="s">
        <v>375</v>
      </c>
      <c r="C18" s="6" t="s">
        <v>378</v>
      </c>
      <c r="D18" s="6" t="s">
        <v>196</v>
      </c>
      <c r="E18" s="1" t="s">
        <v>197</v>
      </c>
      <c r="F18" s="124" t="s">
        <v>419</v>
      </c>
      <c r="G18" s="5" t="s">
        <v>198</v>
      </c>
      <c r="H18"/>
    </row>
    <row r="19" spans="2:8">
      <c r="B19" s="6" t="s">
        <v>376</v>
      </c>
      <c r="C19" s="6" t="s">
        <v>378</v>
      </c>
      <c r="D19" s="6"/>
      <c r="E19" s="1" t="s">
        <v>377</v>
      </c>
      <c r="F19" s="124" t="s">
        <v>420</v>
      </c>
      <c r="G19" s="5"/>
      <c r="H19"/>
    </row>
    <row r="20" spans="2:8">
      <c r="B20" s="6" t="s">
        <v>261</v>
      </c>
      <c r="C20" s="6" t="s">
        <v>380</v>
      </c>
      <c r="D20" s="6"/>
      <c r="E20" s="43" t="s">
        <v>246</v>
      </c>
      <c r="F20" s="124" t="s">
        <v>421</v>
      </c>
      <c r="G20" s="5" t="s">
        <v>234</v>
      </c>
      <c r="H20"/>
    </row>
    <row r="21" spans="2:8">
      <c r="B21" s="6" t="s">
        <v>446</v>
      </c>
      <c r="C21" s="6" t="s">
        <v>442</v>
      </c>
      <c r="D21" s="6"/>
      <c r="E21" s="43" t="s">
        <v>480</v>
      </c>
      <c r="F21" s="4" t="s">
        <v>447</v>
      </c>
      <c r="G21" s="5"/>
      <c r="H21"/>
    </row>
    <row r="22" spans="2:8">
      <c r="B22" s="6" t="s">
        <v>262</v>
      </c>
      <c r="C22" s="6" t="s">
        <v>378</v>
      </c>
      <c r="D22" s="6" t="s">
        <v>174</v>
      </c>
      <c r="E22" s="1" t="s">
        <v>175</v>
      </c>
      <c r="F22" s="124" t="s">
        <v>422</v>
      </c>
      <c r="G22" s="5" t="s">
        <v>176</v>
      </c>
      <c r="H22"/>
    </row>
    <row r="23" spans="2:8">
      <c r="B23" s="6" t="s">
        <v>405</v>
      </c>
      <c r="C23" s="6" t="s">
        <v>442</v>
      </c>
      <c r="D23" s="6"/>
      <c r="E23" s="1" t="s">
        <v>406</v>
      </c>
      <c r="F23" s="123" t="s">
        <v>423</v>
      </c>
      <c r="G23" s="5"/>
      <c r="H23"/>
    </row>
    <row r="24" spans="2:8">
      <c r="B24" s="6" t="s">
        <v>263</v>
      </c>
      <c r="C24" s="6" t="s">
        <v>378</v>
      </c>
      <c r="D24" s="6" t="s">
        <v>160</v>
      </c>
      <c r="E24" s="1" t="s">
        <v>161</v>
      </c>
      <c r="F24" s="124" t="s">
        <v>424</v>
      </c>
      <c r="G24" s="5" t="s">
        <v>162</v>
      </c>
      <c r="H24"/>
    </row>
    <row r="25" spans="2:8">
      <c r="B25" s="6" t="s">
        <v>264</v>
      </c>
      <c r="C25" s="6" t="s">
        <v>378</v>
      </c>
      <c r="D25" s="6" t="s">
        <v>177</v>
      </c>
      <c r="E25" s="1" t="s">
        <v>178</v>
      </c>
      <c r="F25" s="124" t="s">
        <v>425</v>
      </c>
      <c r="G25" s="5" t="s">
        <v>179</v>
      </c>
      <c r="H25"/>
    </row>
    <row r="26" spans="2:8">
      <c r="B26" s="6" t="s">
        <v>349</v>
      </c>
      <c r="C26" s="6" t="s">
        <v>442</v>
      </c>
      <c r="D26" s="6"/>
      <c r="E26" s="43" t="s">
        <v>350</v>
      </c>
      <c r="F26" s="123" t="s">
        <v>426</v>
      </c>
      <c r="G26" s="5"/>
      <c r="H26"/>
    </row>
    <row r="27" spans="2:8">
      <c r="B27" s="6" t="s">
        <v>265</v>
      </c>
      <c r="C27" s="6" t="s">
        <v>156</v>
      </c>
      <c r="D27" s="6" t="s">
        <v>202</v>
      </c>
      <c r="E27" s="1" t="s">
        <v>203</v>
      </c>
      <c r="F27" s="124" t="s">
        <v>427</v>
      </c>
      <c r="G27" s="5" t="s">
        <v>204</v>
      </c>
      <c r="H27"/>
    </row>
    <row r="28" spans="2:8">
      <c r="B28" s="6" t="s">
        <v>458</v>
      </c>
      <c r="C28" s="6" t="s">
        <v>442</v>
      </c>
      <c r="D28" s="6"/>
      <c r="E28" s="1" t="s">
        <v>459</v>
      </c>
      <c r="F28" s="4" t="s">
        <v>460</v>
      </c>
      <c r="G28" s="5"/>
      <c r="H28"/>
    </row>
    <row r="29" spans="2:8">
      <c r="B29" s="6" t="s">
        <v>266</v>
      </c>
      <c r="C29" s="6" t="s">
        <v>156</v>
      </c>
      <c r="D29" s="6" t="s">
        <v>189</v>
      </c>
      <c r="E29" s="1" t="s">
        <v>190</v>
      </c>
      <c r="F29" s="124" t="s">
        <v>428</v>
      </c>
      <c r="G29" s="5" t="s">
        <v>191</v>
      </c>
      <c r="H29"/>
    </row>
    <row r="30" spans="2:8">
      <c r="B30" s="6" t="s">
        <v>267</v>
      </c>
      <c r="C30" s="6" t="s">
        <v>442</v>
      </c>
      <c r="D30" s="6" t="s">
        <v>233</v>
      </c>
      <c r="E30" s="1" t="s">
        <v>235</v>
      </c>
      <c r="F30" s="123" t="s">
        <v>429</v>
      </c>
      <c r="G30" s="5" t="s">
        <v>234</v>
      </c>
      <c r="H30"/>
    </row>
    <row r="31" spans="2:8">
      <c r="B31" s="6" t="s">
        <v>268</v>
      </c>
      <c r="C31" s="6" t="s">
        <v>378</v>
      </c>
      <c r="D31" s="6" t="s">
        <v>166</v>
      </c>
      <c r="E31" s="1" t="s">
        <v>167</v>
      </c>
      <c r="F31" s="123" t="s">
        <v>430</v>
      </c>
      <c r="G31" s="5" t="s">
        <v>165</v>
      </c>
    </row>
    <row r="32" spans="2:8">
      <c r="B32" s="6" t="s">
        <v>454</v>
      </c>
      <c r="C32" s="6" t="s">
        <v>455</v>
      </c>
      <c r="D32" s="6"/>
      <c r="E32" s="1" t="s">
        <v>456</v>
      </c>
      <c r="F32" s="4" t="s">
        <v>457</v>
      </c>
      <c r="G32" s="5"/>
    </row>
    <row r="33" spans="2:7">
      <c r="B33" s="6" t="s">
        <v>269</v>
      </c>
      <c r="C33" s="6" t="s">
        <v>378</v>
      </c>
      <c r="D33" s="6" t="s">
        <v>180</v>
      </c>
      <c r="E33" s="1" t="s">
        <v>181</v>
      </c>
      <c r="F33" s="124" t="s">
        <v>431</v>
      </c>
      <c r="G33" s="5" t="s">
        <v>182</v>
      </c>
    </row>
    <row r="34" spans="2:7">
      <c r="B34" s="6" t="s">
        <v>270</v>
      </c>
      <c r="C34" s="6" t="s">
        <v>378</v>
      </c>
      <c r="D34" s="6" t="s">
        <v>168</v>
      </c>
      <c r="E34" s="1" t="s">
        <v>169</v>
      </c>
      <c r="F34" s="124" t="s">
        <v>432</v>
      </c>
      <c r="G34" s="5" t="s">
        <v>170</v>
      </c>
    </row>
    <row r="35" spans="2:7">
      <c r="B35" s="6" t="s">
        <v>271</v>
      </c>
      <c r="C35" s="6" t="s">
        <v>385</v>
      </c>
      <c r="D35" s="6"/>
      <c r="E35" s="43" t="s">
        <v>247</v>
      </c>
      <c r="F35" s="123" t="s">
        <v>433</v>
      </c>
      <c r="G35" s="5" t="s">
        <v>234</v>
      </c>
    </row>
    <row r="36" spans="2:7">
      <c r="B36" s="6" t="s">
        <v>272</v>
      </c>
      <c r="C36" s="6" t="s">
        <v>378</v>
      </c>
      <c r="D36" s="6" t="s">
        <v>163</v>
      </c>
      <c r="E36" s="1" t="s">
        <v>164</v>
      </c>
      <c r="F36" s="124" t="s">
        <v>434</v>
      </c>
      <c r="G36" s="5" t="s">
        <v>165</v>
      </c>
    </row>
    <row r="37" spans="2:7">
      <c r="B37" s="6" t="s">
        <v>273</v>
      </c>
      <c r="C37" s="6" t="s">
        <v>380</v>
      </c>
      <c r="D37" s="6" t="s">
        <v>236</v>
      </c>
      <c r="E37" s="1" t="s">
        <v>237</v>
      </c>
      <c r="F37" s="123" t="s">
        <v>435</v>
      </c>
      <c r="G37" s="5" t="s">
        <v>234</v>
      </c>
    </row>
    <row r="38" spans="2:7">
      <c r="B38" s="6" t="s">
        <v>328</v>
      </c>
      <c r="C38" s="6" t="s">
        <v>378</v>
      </c>
      <c r="D38" s="6" t="s">
        <v>171</v>
      </c>
      <c r="E38" s="1" t="s">
        <v>172</v>
      </c>
      <c r="F38" s="124" t="s">
        <v>437</v>
      </c>
      <c r="G38" s="5" t="s">
        <v>173</v>
      </c>
    </row>
    <row r="39" spans="2:7">
      <c r="B39" s="6" t="s">
        <v>396</v>
      </c>
      <c r="C39" s="6" t="s">
        <v>380</v>
      </c>
      <c r="D39" s="6"/>
      <c r="E39" s="1" t="s">
        <v>374</v>
      </c>
      <c r="F39" s="123" t="s">
        <v>436</v>
      </c>
      <c r="G39" s="5"/>
    </row>
    <row r="40" spans="2:7">
      <c r="B40" s="6" t="s">
        <v>443</v>
      </c>
      <c r="C40" s="6" t="s">
        <v>380</v>
      </c>
      <c r="D40" s="6"/>
      <c r="E40" s="1" t="s">
        <v>444</v>
      </c>
      <c r="F40" s="123" t="s">
        <v>445</v>
      </c>
      <c r="G40" s="5"/>
    </row>
    <row r="41" spans="2:7">
      <c r="B41" s="6" t="s">
        <v>274</v>
      </c>
      <c r="C41" s="6" t="s">
        <v>383</v>
      </c>
      <c r="D41" s="6" t="s">
        <v>243</v>
      </c>
      <c r="E41" s="1" t="s">
        <v>244</v>
      </c>
      <c r="F41" s="125" t="s">
        <v>438</v>
      </c>
      <c r="G41" s="5" t="s">
        <v>234</v>
      </c>
    </row>
    <row r="42" spans="2:7">
      <c r="B42" s="6" t="s">
        <v>448</v>
      </c>
      <c r="C42" s="6" t="s">
        <v>442</v>
      </c>
      <c r="D42" s="6"/>
      <c r="E42" s="1" t="s">
        <v>449</v>
      </c>
      <c r="F42" s="4" t="s">
        <v>450</v>
      </c>
      <c r="G42" s="5"/>
    </row>
    <row r="43" spans="2:7">
      <c r="B43" s="6" t="s">
        <v>386</v>
      </c>
      <c r="C43" s="6" t="s">
        <v>385</v>
      </c>
      <c r="D43" s="6"/>
      <c r="E43" s="1" t="s">
        <v>387</v>
      </c>
      <c r="F43" s="123" t="s">
        <v>439</v>
      </c>
      <c r="G43" s="5"/>
    </row>
    <row r="44" spans="2:7">
      <c r="B44" s="6" t="s">
        <v>275</v>
      </c>
      <c r="C44" s="6" t="s">
        <v>378</v>
      </c>
      <c r="D44" s="6" t="s">
        <v>193</v>
      </c>
      <c r="E44" s="1" t="s">
        <v>194</v>
      </c>
      <c r="F44" s="124" t="s">
        <v>440</v>
      </c>
      <c r="G44" s="5" t="s">
        <v>195</v>
      </c>
    </row>
    <row r="45" spans="2:7">
      <c r="B45" s="6" t="s">
        <v>276</v>
      </c>
      <c r="C45" s="6" t="s">
        <v>378</v>
      </c>
      <c r="D45" s="6" t="s">
        <v>199</v>
      </c>
      <c r="E45" s="1" t="s">
        <v>200</v>
      </c>
      <c r="F45" s="124" t="s">
        <v>441</v>
      </c>
      <c r="G45" s="5" t="s">
        <v>201</v>
      </c>
    </row>
    <row r="46" spans="2:7">
      <c r="B46" s="6"/>
      <c r="C46" s="6"/>
      <c r="D46" s="6"/>
      <c r="F46" s="124"/>
      <c r="G46" s="5"/>
    </row>
  </sheetData>
  <hyperlinks>
    <hyperlink ref="F45" r:id="rId1" display="waynes@southwesternindustries.com" xr:uid="{00000000-0004-0000-0000-000000000000}"/>
    <hyperlink ref="F33" r:id="rId2" display="rkunze@southwesternindustries.com" xr:uid="{00000000-0004-0000-0000-000001000000}"/>
    <hyperlink ref="F9" r:id="rId3" display="ccooper@southwesternindustries.com" xr:uid="{00000000-0004-0000-0000-000002000000}"/>
    <hyperlink ref="F24" r:id="rId4" display="ldeptula@southwesternindustries.com" xr:uid="{00000000-0004-0000-0000-000003000000}"/>
    <hyperlink ref="F34" r:id="rId5" display="rudyg@southwesternindustries.com" xr:uid="{00000000-0004-0000-0000-000004000000}"/>
    <hyperlink ref="F38" r:id="rId6" display="tharpine@southwesternindustries.com" xr:uid="{00000000-0004-0000-0000-000005000000}"/>
    <hyperlink ref="F25" r:id="rId7" display="lkunz@southwesternindustries.com" xr:uid="{00000000-0004-0000-0000-000006000000}"/>
    <hyperlink ref="F15" r:id="rId8" display="howardk@southwesternindustries.com" xr:uid="{00000000-0004-0000-0000-000007000000}"/>
    <hyperlink ref="F29" r:id="rId9" display="mmcgarry@southwesternindustries.com" xr:uid="{00000000-0004-0000-0000-000008000000}"/>
    <hyperlink ref="F44" r:id="rId10" display="wostrom@southwesternindustries.com" xr:uid="{00000000-0004-0000-0000-000009000000}"/>
    <hyperlink ref="F18" r:id="rId11" display="jschlegel@southwesternindustries.com" xr:uid="{00000000-0004-0000-0000-00000A000000}"/>
    <hyperlink ref="F27" r:id="rId12" display="mickw@southwesternindustries.com" xr:uid="{00000000-0004-0000-0000-00000B000000}"/>
    <hyperlink ref="F36" r:id="rId13" display="sferguson@southwesternindustries.com" xr:uid="{00000000-0004-0000-0000-00000C000000}"/>
    <hyperlink ref="F22" r:id="rId14" display="khufnagle@southwesternindustries.com" xr:uid="{00000000-0004-0000-0000-00000D000000}"/>
    <hyperlink ref="F16" r:id="rId15" display="jlundberg@southwesternindustries.com" xr:uid="{00000000-0004-0000-0000-00000E000000}"/>
    <hyperlink ref="F6" r:id="rId16" display="bnapolitano@southwesternindustries.com" xr:uid="{00000000-0004-0000-0000-00000F000000}"/>
    <hyperlink ref="F30" r:id="rId17" display="nspadea@southwesternindustries.com" xr:uid="{00000000-0004-0000-0000-000010000000}"/>
    <hyperlink ref="F7" r:id="rId18" display="bcloss@southwesternindustries.com" xr:uid="{00000000-0004-0000-0000-000011000000}"/>
    <hyperlink ref="F13" r:id="rId19" display="dbirunas@southwesternindustries.com" xr:uid="{00000000-0004-0000-0000-000012000000}"/>
    <hyperlink ref="F41" r:id="rId20" display="tcasillas@southwesternindustries.com" xr:uid="{00000000-0004-0000-0000-000013000000}"/>
    <hyperlink ref="F35" r:id="rId21" display="rgiles@southwesternindustries.com" xr:uid="{00000000-0004-0000-0000-000014000000}"/>
    <hyperlink ref="F20" r:id="rId22" display="jlarouche@southwesternindustries.com" xr:uid="{00000000-0004-0000-0000-000015000000}"/>
    <hyperlink ref="F17" r:id="rId23" display="jeskridge@southwesternindustries.com" xr:uid="{00000000-0004-0000-0000-000016000000}"/>
    <hyperlink ref="F8" r:id="rId24" display="cduckworth@southwesternindustries.com" xr:uid="{00000000-0004-0000-0000-000017000000}"/>
    <hyperlink ref="F26" r:id="rId25" display="mlandry@southwesternindustries.com" xr:uid="{00000000-0004-0000-0000-000018000000}"/>
    <hyperlink ref="F31" r:id="rId26" display="pfitz@southwesternindustries.com" xr:uid="{00000000-0004-0000-0000-000019000000}"/>
    <hyperlink ref="F19" r:id="rId27" display="jthompson@southwesternindustries.com" xr:uid="{00000000-0004-0000-0000-00001A000000}"/>
    <hyperlink ref="F43" r:id="rId28" display="vsmith@southwesternindustries.com" xr:uid="{00000000-0004-0000-0000-00001B000000}"/>
    <hyperlink ref="F2" r:id="rId29" xr:uid="{00000000-0004-0000-0000-00001C000000}"/>
    <hyperlink ref="F39" r:id="rId30" display="tbalmer@southwesternindustries.com" xr:uid="{00000000-0004-0000-0000-00001D000000}"/>
    <hyperlink ref="F14" r:id="rId31" display="dlynch@southwesternindustries.com" xr:uid="{00000000-0004-0000-0000-00001E000000}"/>
    <hyperlink ref="F4" r:id="rId32" display="acartagena@southwesternindustries.com" xr:uid="{00000000-0004-0000-0000-00001F000000}"/>
    <hyperlink ref="F23" r:id="rId33" display="kshenk@southwesternindustries.com" xr:uid="{00000000-0004-0000-0000-000020000000}"/>
    <hyperlink ref="F12" r:id="rId34" display="dhiggins@southwesternindustries.com" xr:uid="{00000000-0004-0000-0000-000021000000}"/>
    <hyperlink ref="F40" r:id="rId35" xr:uid="{00000000-0004-0000-0000-000022000000}"/>
    <hyperlink ref="F42" r:id="rId36" xr:uid="{00000000-0004-0000-0000-000023000000}"/>
    <hyperlink ref="F21" r:id="rId37" xr:uid="{00000000-0004-0000-0000-000024000000}"/>
    <hyperlink ref="F32" r:id="rId38" xr:uid="{00000000-0004-0000-0000-000025000000}"/>
    <hyperlink ref="F5" r:id="rId39" xr:uid="{00000000-0004-0000-0000-000026000000}"/>
    <hyperlink ref="F28" r:id="rId40" xr:uid="{00000000-0004-0000-0000-000027000000}"/>
    <hyperlink ref="F11" r:id="rId41" xr:uid="{00000000-0004-0000-0000-000028000000}"/>
    <hyperlink ref="F3" r:id="rId42" xr:uid="{00000000-0004-0000-0000-000029000000}"/>
    <hyperlink ref="F10" r:id="rId43" xr:uid="{00000000-0004-0000-0000-00002A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4"/>
  <dimension ref="A2:J88"/>
  <sheetViews>
    <sheetView workbookViewId="0">
      <selection activeCell="C38" sqref="C38"/>
    </sheetView>
  </sheetViews>
  <sheetFormatPr defaultColWidth="9.28515625" defaultRowHeight="12.75"/>
  <cols>
    <col min="1" max="1" width="15.42578125" style="1" customWidth="1"/>
    <col min="2" max="2" width="27.7109375" style="1" customWidth="1"/>
    <col min="3" max="3" width="35.42578125" style="1" bestFit="1" customWidth="1"/>
    <col min="4" max="4" width="19" style="1" customWidth="1"/>
    <col min="5" max="5" width="12.28515625" style="1" customWidth="1"/>
    <col min="6" max="9" width="9.28515625" style="1"/>
    <col min="10" max="10" width="11.5703125" style="1" bestFit="1" customWidth="1"/>
    <col min="11" max="16384" width="9.28515625" style="1"/>
  </cols>
  <sheetData>
    <row r="2" spans="1:7">
      <c r="A2" s="117" t="s">
        <v>97</v>
      </c>
    </row>
    <row r="3" spans="1:7">
      <c r="B3" s="131" t="s">
        <v>481</v>
      </c>
      <c r="C3" s="132" t="s">
        <v>482</v>
      </c>
      <c r="D3" s="78"/>
      <c r="E3" s="78"/>
      <c r="F3" s="78"/>
      <c r="G3" s="78"/>
    </row>
    <row r="4" spans="1:7" ht="12" customHeight="1">
      <c r="B4" s="131" t="s">
        <v>483</v>
      </c>
      <c r="C4" s="135" t="s">
        <v>484</v>
      </c>
      <c r="D4" s="78"/>
      <c r="E4" s="78"/>
      <c r="F4" s="78"/>
      <c r="G4" s="78"/>
    </row>
    <row r="5" spans="1:7">
      <c r="B5" s="134" t="s">
        <v>485</v>
      </c>
      <c r="C5" s="133" t="s">
        <v>486</v>
      </c>
      <c r="D5" s="78"/>
      <c r="E5" s="78"/>
      <c r="F5" s="78"/>
      <c r="G5" s="78"/>
    </row>
    <row r="6" spans="1:7">
      <c r="B6" s="131" t="s">
        <v>487</v>
      </c>
      <c r="C6" s="132" t="s">
        <v>488</v>
      </c>
      <c r="D6" s="78"/>
      <c r="E6" s="78"/>
      <c r="F6" s="78"/>
      <c r="G6" s="78"/>
    </row>
    <row r="7" spans="1:7">
      <c r="B7" s="108"/>
      <c r="C7" s="109"/>
      <c r="D7" s="109"/>
      <c r="E7" s="109"/>
      <c r="F7" s="109"/>
      <c r="G7" s="109"/>
    </row>
    <row r="8" spans="1:7">
      <c r="B8" s="108"/>
      <c r="C8" s="109"/>
      <c r="D8" s="109"/>
      <c r="E8" s="109"/>
      <c r="F8" s="109"/>
      <c r="G8" s="109"/>
    </row>
    <row r="10" spans="1:7">
      <c r="A10" s="118" t="s">
        <v>330</v>
      </c>
    </row>
    <row r="11" spans="1:7">
      <c r="B11" s="131" t="s">
        <v>481</v>
      </c>
      <c r="C11" s="110" t="e">
        <f>'RX2'!#REF!</f>
        <v>#REF!</v>
      </c>
    </row>
    <row r="12" spans="1:7">
      <c r="B12" s="131" t="s">
        <v>483</v>
      </c>
      <c r="C12" s="111" t="e">
        <f>#REF!</f>
        <v>#REF!</v>
      </c>
    </row>
    <row r="13" spans="1:7">
      <c r="B13" s="134" t="s">
        <v>485</v>
      </c>
      <c r="C13" s="111" t="e">
        <f>#REF!</f>
        <v>#REF!</v>
      </c>
    </row>
    <row r="14" spans="1:7">
      <c r="B14" s="131" t="s">
        <v>487</v>
      </c>
      <c r="C14" s="111" t="e">
        <f>#REF!</f>
        <v>#REF!</v>
      </c>
    </row>
    <row r="16" spans="1:7">
      <c r="A16" s="117" t="s">
        <v>331</v>
      </c>
    </row>
    <row r="17" spans="1:6">
      <c r="B17" s="131" t="s">
        <v>481</v>
      </c>
      <c r="C17" s="1" t="e">
        <f>'RX2'!#REF!</f>
        <v>#REF!</v>
      </c>
    </row>
    <row r="18" spans="1:6">
      <c r="B18" s="131" t="s">
        <v>483</v>
      </c>
      <c r="C18" s="1" t="e">
        <f>#REF!</f>
        <v>#REF!</v>
      </c>
    </row>
    <row r="19" spans="1:6">
      <c r="B19" s="134" t="s">
        <v>485</v>
      </c>
      <c r="C19" s="1" t="e">
        <f>#REF!</f>
        <v>#REF!</v>
      </c>
    </row>
    <row r="20" spans="1:6">
      <c r="B20" s="131" t="s">
        <v>487</v>
      </c>
      <c r="C20" s="1" t="e">
        <f>DPMEX2P!H9</f>
        <v>#REF!</v>
      </c>
    </row>
    <row r="21" spans="1:6">
      <c r="B21" s="108"/>
    </row>
    <row r="22" spans="1:6">
      <c r="B22" s="108"/>
    </row>
    <row r="23" spans="1:6">
      <c r="A23" s="116" t="s">
        <v>332</v>
      </c>
    </row>
    <row r="24" spans="1:6">
      <c r="A24" s="112"/>
    </row>
    <row r="25" spans="1:6">
      <c r="A25" s="112" t="s">
        <v>313</v>
      </c>
      <c r="B25" s="1" t="s">
        <v>333</v>
      </c>
      <c r="C25" s="3" t="s">
        <v>334</v>
      </c>
      <c r="D25" s="3" t="s">
        <v>335</v>
      </c>
      <c r="E25" s="3" t="s">
        <v>336</v>
      </c>
      <c r="F25" s="3"/>
    </row>
    <row r="26" spans="1:6">
      <c r="A26" s="112"/>
      <c r="C26" s="3"/>
      <c r="D26" s="3"/>
      <c r="E26" s="3"/>
      <c r="F26" s="3"/>
    </row>
    <row r="27" spans="1:6">
      <c r="A27" s="131" t="s">
        <v>481</v>
      </c>
      <c r="B27" s="1" t="s">
        <v>337</v>
      </c>
      <c r="C27" s="113" t="e">
        <f>#REF!</f>
        <v>#REF!</v>
      </c>
      <c r="D27" s="113" t="e">
        <f>#REF!</f>
        <v>#REF!</v>
      </c>
      <c r="E27" s="113" t="e">
        <f>#REF!</f>
        <v>#REF!</v>
      </c>
    </row>
    <row r="28" spans="1:6">
      <c r="A28" s="131" t="s">
        <v>483</v>
      </c>
      <c r="B28" s="1" t="s">
        <v>337</v>
      </c>
      <c r="C28" s="113" t="e">
        <f>#REF!</f>
        <v>#REF!</v>
      </c>
      <c r="D28" s="113" t="e">
        <f>#REF!</f>
        <v>#REF!</v>
      </c>
      <c r="E28" s="113" t="e">
        <f>#REF!</f>
        <v>#REF!</v>
      </c>
    </row>
    <row r="29" spans="1:6">
      <c r="A29" s="134" t="s">
        <v>485</v>
      </c>
      <c r="B29" s="1" t="s">
        <v>337</v>
      </c>
      <c r="C29" s="113" t="e">
        <f>#REF!</f>
        <v>#REF!</v>
      </c>
      <c r="D29" s="113" t="e">
        <f>#REF!</f>
        <v>#REF!</v>
      </c>
      <c r="E29" s="113" t="e">
        <f>#REF!</f>
        <v>#REF!</v>
      </c>
    </row>
    <row r="30" spans="1:6">
      <c r="A30" s="131" t="s">
        <v>487</v>
      </c>
      <c r="B30" s="1" t="s">
        <v>337</v>
      </c>
      <c r="C30" s="113" t="e">
        <f>#REF!</f>
        <v>#REF!</v>
      </c>
      <c r="D30" s="113" t="str">
        <f>'UPL-EX2P'!G47</f>
        <v>1st Year - No Charge</v>
      </c>
      <c r="E30" s="113" t="e">
        <f>#REF!</f>
        <v>#REF!</v>
      </c>
    </row>
    <row r="31" spans="1:6">
      <c r="B31" s="108"/>
    </row>
    <row r="32" spans="1:6">
      <c r="A32" s="131" t="s">
        <v>481</v>
      </c>
      <c r="B32" s="1" t="s">
        <v>338</v>
      </c>
      <c r="C32" s="113" t="e">
        <f>#REF!</f>
        <v>#REF!</v>
      </c>
      <c r="D32" s="113" t="e">
        <f>#REF!</f>
        <v>#REF!</v>
      </c>
      <c r="E32" s="113" t="e">
        <f>#REF!</f>
        <v>#REF!</v>
      </c>
    </row>
    <row r="33" spans="1:5">
      <c r="A33" s="131" t="s">
        <v>483</v>
      </c>
      <c r="B33" s="1" t="s">
        <v>338</v>
      </c>
      <c r="C33" s="113" t="e">
        <f>#REF!</f>
        <v>#REF!</v>
      </c>
      <c r="D33" s="119" t="e">
        <f>#REF!</f>
        <v>#REF!</v>
      </c>
      <c r="E33" s="113" t="e">
        <f>#REF!</f>
        <v>#REF!</v>
      </c>
    </row>
    <row r="34" spans="1:5">
      <c r="A34" s="134" t="s">
        <v>485</v>
      </c>
      <c r="B34" s="1" t="s">
        <v>338</v>
      </c>
      <c r="C34" s="113" t="e">
        <f>#REF!</f>
        <v>#REF!</v>
      </c>
      <c r="D34" s="113" t="e">
        <f>#REF!</f>
        <v>#REF!</v>
      </c>
      <c r="E34" s="113" t="e">
        <f>#REF!</f>
        <v>#REF!</v>
      </c>
    </row>
    <row r="35" spans="1:5">
      <c r="A35" s="131" t="s">
        <v>487</v>
      </c>
      <c r="B35" s="1" t="s">
        <v>338</v>
      </c>
      <c r="C35" s="113" t="e">
        <f>#REF!</f>
        <v>#REF!</v>
      </c>
      <c r="D35" s="113" t="e">
        <f>#REF!</f>
        <v>#REF!</v>
      </c>
      <c r="E35" s="113" t="e">
        <f>#REF!</f>
        <v>#REF!</v>
      </c>
    </row>
    <row r="36" spans="1:5">
      <c r="B36" s="108"/>
    </row>
    <row r="37" spans="1:5">
      <c r="A37" s="131" t="s">
        <v>481</v>
      </c>
      <c r="B37" s="1" t="s">
        <v>339</v>
      </c>
      <c r="C37" s="113" t="e">
        <f>#REF!</f>
        <v>#REF!</v>
      </c>
      <c r="D37" s="113" t="e">
        <f>#REF!</f>
        <v>#REF!</v>
      </c>
      <c r="E37" s="113" t="e">
        <f>#REF!</f>
        <v>#REF!</v>
      </c>
    </row>
    <row r="38" spans="1:5">
      <c r="A38" s="131" t="s">
        <v>483</v>
      </c>
      <c r="B38" s="1" t="s">
        <v>339</v>
      </c>
      <c r="C38" s="113" t="e">
        <f>#REF!</f>
        <v>#REF!</v>
      </c>
      <c r="D38" s="113" t="e">
        <f>#REF!</f>
        <v>#REF!</v>
      </c>
      <c r="E38" s="113" t="e">
        <f>#REF!</f>
        <v>#REF!</v>
      </c>
    </row>
    <row r="39" spans="1:5">
      <c r="A39" s="134" t="s">
        <v>485</v>
      </c>
      <c r="B39" s="1" t="s">
        <v>339</v>
      </c>
      <c r="C39" s="113" t="e">
        <f>#REF!</f>
        <v>#REF!</v>
      </c>
      <c r="D39" s="113" t="e">
        <f>#REF!</f>
        <v>#REF!</v>
      </c>
      <c r="E39" s="113" t="e">
        <f>#REF!</f>
        <v>#REF!</v>
      </c>
    </row>
    <row r="40" spans="1:5">
      <c r="A40" s="131" t="s">
        <v>487</v>
      </c>
      <c r="B40" s="1" t="s">
        <v>339</v>
      </c>
      <c r="C40" s="113" t="e">
        <f>#REF!</f>
        <v>#REF!</v>
      </c>
      <c r="D40" s="113" t="e">
        <f>#REF!</f>
        <v>#REF!</v>
      </c>
      <c r="E40" s="113" t="e">
        <f>#REF!</f>
        <v>#REF!</v>
      </c>
    </row>
    <row r="41" spans="1:5">
      <c r="B41" s="108"/>
    </row>
    <row r="42" spans="1:5">
      <c r="A42" s="131" t="s">
        <v>481</v>
      </c>
      <c r="B42" s="1" t="s">
        <v>340</v>
      </c>
      <c r="C42" s="113" t="e">
        <f>#REF!</f>
        <v>#REF!</v>
      </c>
      <c r="D42" s="113" t="e">
        <f>#REF!</f>
        <v>#REF!</v>
      </c>
      <c r="E42" s="113" t="e">
        <f>#REF!</f>
        <v>#REF!</v>
      </c>
    </row>
    <row r="43" spans="1:5">
      <c r="A43" s="131" t="s">
        <v>483</v>
      </c>
      <c r="B43" s="1" t="s">
        <v>340</v>
      </c>
      <c r="C43" s="113" t="e">
        <f>#REF!</f>
        <v>#REF!</v>
      </c>
      <c r="D43" s="119" t="e">
        <f>#REF!</f>
        <v>#REF!</v>
      </c>
      <c r="E43" s="113" t="e">
        <f>#REF!</f>
        <v>#REF!</v>
      </c>
    </row>
    <row r="44" spans="1:5">
      <c r="A44" s="134" t="s">
        <v>485</v>
      </c>
      <c r="B44" s="1" t="s">
        <v>340</v>
      </c>
      <c r="C44" s="113" t="e">
        <f>#REF!</f>
        <v>#REF!</v>
      </c>
      <c r="D44" s="113" t="e">
        <f>#REF!</f>
        <v>#REF!</v>
      </c>
      <c r="E44" s="113" t="e">
        <f>#REF!</f>
        <v>#REF!</v>
      </c>
    </row>
    <row r="45" spans="1:5">
      <c r="A45" s="131" t="s">
        <v>487</v>
      </c>
      <c r="B45" s="1" t="s">
        <v>340</v>
      </c>
      <c r="C45" s="119" t="e">
        <f>#REF!</f>
        <v>#REF!</v>
      </c>
      <c r="D45" s="119" t="e">
        <f>#REF!</f>
        <v>#REF!</v>
      </c>
      <c r="E45" s="119" t="e">
        <f>#REF!</f>
        <v>#REF!</v>
      </c>
    </row>
    <row r="49" spans="1:10">
      <c r="A49" s="116" t="s">
        <v>341</v>
      </c>
    </row>
    <row r="50" spans="1:10">
      <c r="C50" s="1" t="s">
        <v>329</v>
      </c>
      <c r="D50" s="3" t="s">
        <v>342</v>
      </c>
      <c r="E50" s="1" t="s">
        <v>343</v>
      </c>
    </row>
    <row r="52" spans="1:10">
      <c r="J52" s="1" t="s">
        <v>373</v>
      </c>
    </row>
    <row r="53" spans="1:10">
      <c r="A53" s="131" t="s">
        <v>481</v>
      </c>
      <c r="B53" s="1" t="s">
        <v>344</v>
      </c>
      <c r="C53" s="114" t="e">
        <f>'RX2'!#REF!*'Intech Data'!J53</f>
        <v>#REF!</v>
      </c>
      <c r="D53" s="120" t="e">
        <f>(C53*2)+195</f>
        <v>#REF!</v>
      </c>
      <c r="E53" s="115" t="e">
        <f>C53/173</f>
        <v>#REF!</v>
      </c>
      <c r="J53" s="1" t="e">
        <f>#REF!</f>
        <v>#REF!</v>
      </c>
    </row>
    <row r="54" spans="1:10">
      <c r="A54" s="131" t="s">
        <v>483</v>
      </c>
      <c r="B54" s="1" t="s">
        <v>344</v>
      </c>
      <c r="C54" s="114" t="e">
        <f>#REF!*'Intech Data'!J54</f>
        <v>#REF!</v>
      </c>
      <c r="D54" s="120" t="e">
        <f>(C54*2)+195</f>
        <v>#REF!</v>
      </c>
      <c r="E54" s="115" t="e">
        <f>C54/173</f>
        <v>#REF!</v>
      </c>
      <c r="J54" s="1" t="e">
        <f>#REF!</f>
        <v>#REF!</v>
      </c>
    </row>
    <row r="55" spans="1:10">
      <c r="A55" s="134" t="s">
        <v>485</v>
      </c>
      <c r="B55" s="1" t="s">
        <v>344</v>
      </c>
      <c r="C55" s="114" t="e">
        <f>#REF!*'Intech Data'!J55</f>
        <v>#REF!</v>
      </c>
      <c r="D55" s="120" t="e">
        <f>(C55*2)+195</f>
        <v>#REF!</v>
      </c>
      <c r="E55" s="115" t="e">
        <f>C55/173</f>
        <v>#REF!</v>
      </c>
      <c r="J55" s="1" t="e">
        <f>#REF!</f>
        <v>#REF!</v>
      </c>
    </row>
    <row r="56" spans="1:10">
      <c r="A56" s="131" t="s">
        <v>487</v>
      </c>
      <c r="B56" s="1" t="s">
        <v>344</v>
      </c>
      <c r="C56" s="114" t="e">
        <f>#REF!*'Intech Data'!J56</f>
        <v>#REF!</v>
      </c>
      <c r="D56" s="120" t="e">
        <f>(C56*2)+195</f>
        <v>#REF!</v>
      </c>
      <c r="E56" s="115" t="e">
        <f>C56/173</f>
        <v>#REF!</v>
      </c>
      <c r="J56" s="1" t="e">
        <f>#REF!</f>
        <v>#REF!</v>
      </c>
    </row>
    <row r="58" spans="1:10">
      <c r="A58" s="131" t="s">
        <v>481</v>
      </c>
      <c r="B58" s="1" t="s">
        <v>394</v>
      </c>
      <c r="C58" s="114" t="e">
        <f>'RX2'!#REF!*'Intech Data'!J58</f>
        <v>#REF!</v>
      </c>
      <c r="D58" s="120" t="e">
        <f>(C58*2)+195</f>
        <v>#REF!</v>
      </c>
      <c r="E58" s="115" t="e">
        <f>C58/173</f>
        <v>#REF!</v>
      </c>
      <c r="J58" s="1" t="e">
        <f>#REF!</f>
        <v>#REF!</v>
      </c>
    </row>
    <row r="59" spans="1:10">
      <c r="A59" s="131" t="s">
        <v>483</v>
      </c>
      <c r="B59" s="1" t="s">
        <v>394</v>
      </c>
      <c r="C59" s="114" t="e">
        <f>#REF!*'Intech Data'!J59</f>
        <v>#REF!</v>
      </c>
      <c r="D59" s="120" t="e">
        <f>(C59*2)+195</f>
        <v>#REF!</v>
      </c>
      <c r="E59" s="115" t="e">
        <f>C59/173</f>
        <v>#REF!</v>
      </c>
      <c r="J59" s="1" t="e">
        <f>#REF!</f>
        <v>#REF!</v>
      </c>
    </row>
    <row r="60" spans="1:10">
      <c r="A60" s="134" t="s">
        <v>485</v>
      </c>
      <c r="B60" s="1" t="s">
        <v>394</v>
      </c>
      <c r="C60" s="114" t="e">
        <f>#REF!*'Intech Data'!J60</f>
        <v>#REF!</v>
      </c>
      <c r="D60" s="120" t="e">
        <f>(C60*2)+195</f>
        <v>#REF!</v>
      </c>
      <c r="E60" s="115" t="e">
        <f>C60/173</f>
        <v>#REF!</v>
      </c>
      <c r="J60" s="1" t="e">
        <f>#REF!</f>
        <v>#REF!</v>
      </c>
    </row>
    <row r="61" spans="1:10">
      <c r="A61" s="131" t="s">
        <v>487</v>
      </c>
      <c r="B61" s="1" t="s">
        <v>394</v>
      </c>
      <c r="C61" s="114" t="e">
        <f>#REF!*'Intech Data'!J61</f>
        <v>#REF!</v>
      </c>
      <c r="D61" s="120" t="e">
        <f>(C61*2)+195</f>
        <v>#REF!</v>
      </c>
      <c r="E61" s="115" t="e">
        <f>C61/173</f>
        <v>#REF!</v>
      </c>
      <c r="J61" s="1" t="e">
        <f>#REF!</f>
        <v>#REF!</v>
      </c>
    </row>
    <row r="63" spans="1:10">
      <c r="A63" s="131" t="s">
        <v>481</v>
      </c>
      <c r="B63" s="1" t="s">
        <v>345</v>
      </c>
      <c r="C63" s="114" t="e">
        <f>'RX2'!#REF!*'Intech Data'!J63</f>
        <v>#REF!</v>
      </c>
      <c r="D63" s="120" t="e">
        <f>(C63*2)+195</f>
        <v>#REF!</v>
      </c>
      <c r="E63" s="115" t="e">
        <f>C63/173</f>
        <v>#REF!</v>
      </c>
      <c r="J63" s="1" t="e">
        <f>#REF!</f>
        <v>#REF!</v>
      </c>
    </row>
    <row r="64" spans="1:10">
      <c r="A64" s="131" t="s">
        <v>483</v>
      </c>
      <c r="B64" s="1" t="s">
        <v>345</v>
      </c>
      <c r="C64" s="114" t="e">
        <f>#REF!*'Intech Data'!J64</f>
        <v>#REF!</v>
      </c>
      <c r="D64" s="120" t="e">
        <f>(C64*2)+195</f>
        <v>#REF!</v>
      </c>
      <c r="E64" s="115" t="e">
        <f>C64/173</f>
        <v>#REF!</v>
      </c>
      <c r="J64" s="1" t="e">
        <f>#REF!</f>
        <v>#REF!</v>
      </c>
    </row>
    <row r="65" spans="1:10">
      <c r="A65" s="134" t="s">
        <v>485</v>
      </c>
      <c r="B65" s="1" t="s">
        <v>345</v>
      </c>
      <c r="C65" s="114" t="e">
        <f>#REF!*'Intech Data'!J65</f>
        <v>#REF!</v>
      </c>
      <c r="D65" s="120" t="e">
        <f>(C65*2)+195</f>
        <v>#REF!</v>
      </c>
      <c r="E65" s="115" t="e">
        <f>C65/173</f>
        <v>#REF!</v>
      </c>
      <c r="J65" s="1" t="e">
        <f>#REF!</f>
        <v>#REF!</v>
      </c>
    </row>
    <row r="66" spans="1:10">
      <c r="A66" s="131" t="s">
        <v>487</v>
      </c>
      <c r="B66" s="1" t="s">
        <v>345</v>
      </c>
      <c r="C66" s="114" t="e">
        <f>#REF!*'Intech Data'!J66</f>
        <v>#REF!</v>
      </c>
      <c r="D66" s="120" t="e">
        <f>(C66*2)+195</f>
        <v>#REF!</v>
      </c>
      <c r="E66" s="115" t="e">
        <f>C66/173</f>
        <v>#REF!</v>
      </c>
      <c r="J66" s="1" t="e">
        <f>#REF!</f>
        <v>#REF!</v>
      </c>
    </row>
    <row r="68" spans="1:10">
      <c r="A68" s="131" t="s">
        <v>481</v>
      </c>
      <c r="B68" s="1" t="s">
        <v>395</v>
      </c>
      <c r="C68" s="114" t="e">
        <f>'RX2'!#REF!*'Intech Data'!J68</f>
        <v>#REF!</v>
      </c>
      <c r="D68" s="120" t="e">
        <f>(C68*2)+195</f>
        <v>#REF!</v>
      </c>
      <c r="E68" s="115" t="e">
        <f>C68/173</f>
        <v>#REF!</v>
      </c>
      <c r="J68" s="1" t="e">
        <f>#REF!</f>
        <v>#REF!</v>
      </c>
    </row>
    <row r="69" spans="1:10">
      <c r="A69" s="131" t="s">
        <v>483</v>
      </c>
      <c r="B69" s="1" t="s">
        <v>395</v>
      </c>
      <c r="C69" s="114" t="e">
        <f>#REF!*'Intech Data'!J69</f>
        <v>#REF!</v>
      </c>
      <c r="D69" s="120" t="e">
        <f>(C69*2)+195</f>
        <v>#REF!</v>
      </c>
      <c r="E69" s="115" t="e">
        <f>C69/173</f>
        <v>#REF!</v>
      </c>
      <c r="J69" s="1" t="e">
        <f>#REF!</f>
        <v>#REF!</v>
      </c>
    </row>
    <row r="70" spans="1:10">
      <c r="A70" s="134" t="s">
        <v>485</v>
      </c>
      <c r="B70" s="1" t="s">
        <v>395</v>
      </c>
      <c r="C70" s="114" t="e">
        <f>#REF!*'Intech Data'!J70</f>
        <v>#REF!</v>
      </c>
      <c r="D70" s="120" t="e">
        <f>(C70*2)+195</f>
        <v>#REF!</v>
      </c>
      <c r="E70" s="115" t="e">
        <f>C70/173</f>
        <v>#REF!</v>
      </c>
      <c r="J70" s="1" t="e">
        <f>#REF!</f>
        <v>#REF!</v>
      </c>
    </row>
    <row r="71" spans="1:10">
      <c r="A71" s="131" t="s">
        <v>487</v>
      </c>
      <c r="B71" s="1" t="s">
        <v>395</v>
      </c>
      <c r="C71" s="114" t="e">
        <f>#REF!*'Intech Data'!J71</f>
        <v>#REF!</v>
      </c>
      <c r="D71" s="120" t="e">
        <f>(C71*2)+195</f>
        <v>#REF!</v>
      </c>
      <c r="E71" s="115" t="e">
        <f>C71/173</f>
        <v>#REF!</v>
      </c>
      <c r="J71" s="1" t="e">
        <f>#REF!</f>
        <v>#REF!</v>
      </c>
    </row>
    <row r="74" spans="1:10">
      <c r="A74" s="107" t="s">
        <v>369</v>
      </c>
    </row>
    <row r="76" spans="1:10">
      <c r="A76" s="131" t="s">
        <v>481</v>
      </c>
      <c r="C76" s="119" t="e">
        <f>('RX2'!#REF!)*0.02</f>
        <v>#REF!</v>
      </c>
    </row>
    <row r="77" spans="1:10">
      <c r="A77" s="131" t="s">
        <v>483</v>
      </c>
      <c r="C77" s="119" t="e">
        <f>(#REF!)*0.02</f>
        <v>#REF!</v>
      </c>
    </row>
    <row r="78" spans="1:10">
      <c r="A78" s="134" t="s">
        <v>485</v>
      </c>
      <c r="C78" s="119" t="e">
        <f>(#REF!)*0.02</f>
        <v>#REF!</v>
      </c>
    </row>
    <row r="79" spans="1:10">
      <c r="A79" s="131" t="s">
        <v>487</v>
      </c>
      <c r="C79" s="119" t="e">
        <f>(#REF!)*0.02</f>
        <v>#REF!</v>
      </c>
    </row>
    <row r="81" spans="1:3">
      <c r="A81" s="130" t="s">
        <v>467</v>
      </c>
    </row>
    <row r="82" spans="1:3">
      <c r="A82" s="131" t="s">
        <v>388</v>
      </c>
      <c r="B82" s="132" t="s">
        <v>468</v>
      </c>
      <c r="C82" s="131" t="s">
        <v>388</v>
      </c>
    </row>
    <row r="83" spans="1:3">
      <c r="A83" s="131" t="s">
        <v>23</v>
      </c>
      <c r="B83" s="132" t="s">
        <v>224</v>
      </c>
      <c r="C83" s="131" t="s">
        <v>23</v>
      </c>
    </row>
    <row r="84" spans="1:3">
      <c r="A84" s="131" t="s">
        <v>469</v>
      </c>
      <c r="B84" s="132" t="s">
        <v>470</v>
      </c>
      <c r="C84" s="131" t="s">
        <v>469</v>
      </c>
    </row>
    <row r="85" spans="1:3">
      <c r="A85" s="131" t="s">
        <v>471</v>
      </c>
      <c r="B85" s="132" t="s">
        <v>472</v>
      </c>
      <c r="C85" s="131" t="s">
        <v>471</v>
      </c>
    </row>
    <row r="86" spans="1:3">
      <c r="A86" s="131" t="s">
        <v>473</v>
      </c>
      <c r="B86" s="132" t="s">
        <v>474</v>
      </c>
      <c r="C86" s="131" t="s">
        <v>473</v>
      </c>
    </row>
    <row r="87" spans="1:3">
      <c r="A87" s="131" t="s">
        <v>475</v>
      </c>
      <c r="B87" s="132" t="s">
        <v>476</v>
      </c>
      <c r="C87" s="131" t="s">
        <v>475</v>
      </c>
    </row>
    <row r="88" spans="1:3">
      <c r="A88" s="131" t="s">
        <v>389</v>
      </c>
      <c r="B88" s="132" t="s">
        <v>390</v>
      </c>
      <c r="C88" s="131" t="s">
        <v>389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5"/>
  <dimension ref="A2:T53"/>
  <sheetViews>
    <sheetView workbookViewId="0">
      <pane ySplit="2" topLeftCell="A3" activePane="bottomLeft" state="frozen"/>
      <selection activeCell="A349" sqref="A349"/>
      <selection pane="bottomLeft" activeCell="G9" sqref="G9"/>
    </sheetView>
  </sheetViews>
  <sheetFormatPr defaultColWidth="9.28515625" defaultRowHeight="12.75"/>
  <cols>
    <col min="1" max="1" width="9.28515625" style="1"/>
    <col min="2" max="2" width="9.28515625" style="1" customWidth="1"/>
    <col min="3" max="6" width="9.42578125" style="1" bestFit="1" customWidth="1"/>
    <col min="7" max="8" width="9.5703125" style="1" bestFit="1" customWidth="1"/>
    <col min="9" max="9" width="12.42578125" style="1" bestFit="1" customWidth="1"/>
    <col min="10" max="10" width="9.5703125" style="1" bestFit="1" customWidth="1"/>
    <col min="11" max="11" width="9.42578125" style="1" bestFit="1" customWidth="1"/>
    <col min="12" max="13" width="9.28515625" style="1"/>
    <col min="14" max="14" width="12.42578125" style="1" bestFit="1" customWidth="1"/>
    <col min="15" max="16384" width="9.28515625" style="1"/>
  </cols>
  <sheetData>
    <row r="2" spans="1:20">
      <c r="A2" s="1" t="s">
        <v>206</v>
      </c>
      <c r="B2" s="2" t="s">
        <v>205</v>
      </c>
      <c r="C2" s="28" t="s">
        <v>94</v>
      </c>
      <c r="D2" s="28" t="s">
        <v>96</v>
      </c>
      <c r="E2" s="28" t="s">
        <v>95</v>
      </c>
      <c r="F2" s="28" t="s">
        <v>214</v>
      </c>
      <c r="G2" s="28" t="s">
        <v>97</v>
      </c>
      <c r="H2" s="28" t="s">
        <v>98</v>
      </c>
      <c r="I2" s="28" t="s">
        <v>99</v>
      </c>
      <c r="J2" s="28" t="s">
        <v>100</v>
      </c>
      <c r="K2" s="28" t="s">
        <v>101</v>
      </c>
      <c r="M2" s="3"/>
      <c r="N2" s="3"/>
    </row>
    <row r="3" spans="1:20">
      <c r="B3" s="2">
        <v>0</v>
      </c>
      <c r="C3" s="2">
        <v>0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/>
      <c r="M3" s="2"/>
      <c r="N3" s="2"/>
    </row>
    <row r="4" spans="1:20">
      <c r="A4" s="25" t="s">
        <v>215</v>
      </c>
      <c r="B4" s="25" t="s">
        <v>127</v>
      </c>
      <c r="C4" s="33">
        <f>INDEX([2]Freight!$C:$C,MATCH(B4,IF([2]Freight!$C$2:$K$2=$C$2,[2]Freight!$B:$B),0))</f>
        <v>100</v>
      </c>
      <c r="D4" s="33">
        <f>INDEX([2]Freight!$D:$D,MATCH(B4,IF([2]Freight!$C$2:$K$2=$D$2,[2]Freight!$B:$B),0))</f>
        <v>100</v>
      </c>
      <c r="E4" s="33">
        <f>INDEX([2]Freight!$E:$E,MATCH(B4,IF([2]Freight!$C$2:$K$2=$E$2,[2]Freight!$B:$B),0))</f>
        <v>300</v>
      </c>
      <c r="F4" s="33">
        <f>INDEX([2]Freight!$F:$F,MATCH(B4,IF([2]Freight!$C$2:$K$2=$F$2,[2]Freight!$B:$B),0))</f>
        <v>300</v>
      </c>
      <c r="G4" s="33">
        <f>INDEX([2]Freight!$G:$G,MATCH(B4,IF([2]Freight!$C$2:$K$2=$G$2,[2]Freight!$B:$B),0))</f>
        <v>1500</v>
      </c>
      <c r="H4" s="33">
        <f>INDEX([2]Freight!$H:$H,MATCH(B4,IF([2]Freight!$C$2:$K$2=$H$2,[2]Freight!$B:$B),0))</f>
        <v>1900</v>
      </c>
      <c r="I4" s="33">
        <f>INDEX([2]Freight!$I:$I,MATCH(B4,IF([2]Freight!$C$2:$K$2=$I$2,[2]Freight!$B:$B),0))</f>
        <v>1900</v>
      </c>
      <c r="J4" s="33">
        <f>INDEX([2]Freight!$J:$J,MATCH(B4,IF([2]Freight!$C$2:$K$2=$J$2,[2]Freight!$B:$B),0))</f>
        <v>1900</v>
      </c>
      <c r="K4" s="33">
        <f>INDEX([2]Freight!$K:$K,MATCH(B4,IF([2]Freight!$C$2:$K$2=$K$2,[2]Freight!$B:$B),0))</f>
        <v>600</v>
      </c>
    </row>
    <row r="5" spans="1:20">
      <c r="A5" s="25" t="s">
        <v>215</v>
      </c>
      <c r="B5" s="25" t="s">
        <v>134</v>
      </c>
      <c r="C5" s="33">
        <f>INDEX([2]Freight!$C:$C,MATCH(B5,IF([2]Freight!$C$2:$K$2=$C$2,[2]Freight!$B:$B),0))</f>
        <v>100</v>
      </c>
      <c r="D5" s="33">
        <f>INDEX([2]Freight!$D:$D,MATCH(B5,IF([2]Freight!$C$2:$K$2=$D$2,[2]Freight!$B:$B),0))</f>
        <v>100</v>
      </c>
      <c r="E5" s="33">
        <f>INDEX([2]Freight!$E:$E,MATCH(B5,IF([2]Freight!$C$2:$K$2=$E$2,[2]Freight!$B:$B),0))</f>
        <v>300</v>
      </c>
      <c r="F5" s="33">
        <f>INDEX([2]Freight!$F:$F,MATCH(B5,IF([2]Freight!$C$2:$K$2=$F$2,[2]Freight!$B:$B),0))</f>
        <v>300</v>
      </c>
      <c r="G5" s="33">
        <f>INDEX([2]Freight!$G:$G,MATCH(B5,IF([2]Freight!$C$2:$K$2=$G$2,[2]Freight!$B:$B),0))</f>
        <v>1500</v>
      </c>
      <c r="H5" s="33">
        <f>INDEX([2]Freight!$H:$H,MATCH(B5,IF([2]Freight!$C$2:$K$2=$H$2,[2]Freight!$B:$B),0))</f>
        <v>1900</v>
      </c>
      <c r="I5" s="33">
        <f>INDEX([2]Freight!$I:$I,MATCH(B5,IF([2]Freight!$C$2:$K$2=$I$2,[2]Freight!$B:$B),0))</f>
        <v>1900</v>
      </c>
      <c r="J5" s="33">
        <f>INDEX([2]Freight!$J:$J,MATCH(B5,IF([2]Freight!$C$2:$K$2=$J$2,[2]Freight!$B:$B),0))</f>
        <v>1900</v>
      </c>
      <c r="K5" s="33">
        <f>INDEX([2]Freight!$K:$K,MATCH(B5,IF([2]Freight!$C$2:$K$2=$K$2,[2]Freight!$B:$B),0))</f>
        <v>600</v>
      </c>
    </row>
    <row r="6" spans="1:20">
      <c r="A6" s="25" t="s">
        <v>211</v>
      </c>
      <c r="B6" s="25" t="s">
        <v>151</v>
      </c>
      <c r="C6" s="33">
        <f>INDEX([2]Freight!$C:$C,MATCH(B6,IF([2]Freight!$C$2:$K$2=$C$2,[2]Freight!$B:$B),0))</f>
        <v>75</v>
      </c>
      <c r="D6" s="33">
        <f>INDEX([2]Freight!$D:$D,MATCH(B6,IF([2]Freight!$C$2:$K$2=$D$2,[2]Freight!$B:$B),0))</f>
        <v>75</v>
      </c>
      <c r="E6" s="33">
        <f>INDEX([2]Freight!$E:$E,MATCH(B6,IF([2]Freight!$C$2:$K$2=$E$2,[2]Freight!$B:$B),0))</f>
        <v>225</v>
      </c>
      <c r="F6" s="33">
        <f>INDEX([2]Freight!$F:$F,MATCH(B6,IF([2]Freight!$C$2:$K$2=$F$2,[2]Freight!$B:$B),0))</f>
        <v>225</v>
      </c>
      <c r="G6" s="33">
        <f>INDEX([2]Freight!$G:$G,MATCH(B6,IF([2]Freight!$C$2:$K$2=$G$2,[2]Freight!$B:$B),0))</f>
        <v>1095</v>
      </c>
      <c r="H6" s="33">
        <f>INDEX([2]Freight!$H:$H,MATCH(B6,IF([2]Freight!$C$2:$K$2=$H$2,[2]Freight!$B:$B),0))</f>
        <v>1400</v>
      </c>
      <c r="I6" s="33">
        <f>INDEX([2]Freight!$I:$I,MATCH(B6,IF([2]Freight!$C$2:$K$2=$I$2,[2]Freight!$B:$B),0))</f>
        <v>1400</v>
      </c>
      <c r="J6" s="33">
        <f>INDEX([2]Freight!$J:$J,MATCH(B6,IF([2]Freight!$C$2:$K$2=$J$2,[2]Freight!$B:$B),0))</f>
        <v>1500</v>
      </c>
      <c r="K6" s="33">
        <f>INDEX([2]Freight!$K:$K,MATCH(B6,IF([2]Freight!$C$2:$K$2=$K$2,[2]Freight!$B:$B),0))</f>
        <v>400</v>
      </c>
    </row>
    <row r="7" spans="1:20">
      <c r="A7" s="25" t="s">
        <v>211</v>
      </c>
      <c r="B7" s="25" t="s">
        <v>146</v>
      </c>
      <c r="C7" s="33">
        <f>INDEX([2]Freight!$C:$C,MATCH(B7,IF([2]Freight!$C$2:$K$2=$C$2,[2]Freight!$B:$B),0))</f>
        <v>75</v>
      </c>
      <c r="D7" s="33">
        <f>INDEX([2]Freight!$D:$D,MATCH(B7,IF([2]Freight!$C$2:$K$2=$D$2,[2]Freight!$B:$B),0))</f>
        <v>75</v>
      </c>
      <c r="E7" s="33">
        <f>INDEX([2]Freight!$E:$E,MATCH(B7,IF([2]Freight!$C$2:$K$2=$E$2,[2]Freight!$B:$B),0))</f>
        <v>225</v>
      </c>
      <c r="F7" s="33">
        <f>INDEX([2]Freight!$F:$F,MATCH(B7,IF([2]Freight!$C$2:$K$2=$F$2,[2]Freight!$B:$B),0))</f>
        <v>225</v>
      </c>
      <c r="G7" s="33">
        <f>INDEX([2]Freight!$G:$G,MATCH(B7,IF([2]Freight!$C$2:$K$2=$G$2,[2]Freight!$B:$B),0))</f>
        <v>1095</v>
      </c>
      <c r="H7" s="33">
        <f>INDEX([2]Freight!$H:$H,MATCH(B7,IF([2]Freight!$C$2:$K$2=$H$2,[2]Freight!$B:$B),0))</f>
        <v>1400</v>
      </c>
      <c r="I7" s="33">
        <f>INDEX([2]Freight!$I:$I,MATCH(B7,IF([2]Freight!$C$2:$K$2=$I$2,[2]Freight!$B:$B),0))</f>
        <v>1400</v>
      </c>
      <c r="J7" s="33">
        <f>INDEX([2]Freight!$J:$J,MATCH(B7,IF([2]Freight!$C$2:$K$2=$J$2,[2]Freight!$B:$B),0))</f>
        <v>1500</v>
      </c>
      <c r="K7" s="33">
        <f>INDEX([2]Freight!$K:$K,MATCH(B7,IF([2]Freight!$C$2:$K$2=$K$2,[2]Freight!$B:$B),0))</f>
        <v>400</v>
      </c>
    </row>
    <row r="8" spans="1:20">
      <c r="A8" s="25" t="s">
        <v>216</v>
      </c>
      <c r="B8" s="25" t="s">
        <v>217</v>
      </c>
      <c r="C8" s="33">
        <f>INDEX([2]Freight!$C:$C,MATCH(B8,IF([2]Freight!$C$2:$K$2=$C$2,[2]Freight!$B:$B),0))</f>
        <v>100</v>
      </c>
      <c r="D8" s="33">
        <f>INDEX([2]Freight!$D:$D,MATCH(B8,IF([2]Freight!$C$2:$K$2=$D$2,[2]Freight!$B:$B),0))</f>
        <v>100</v>
      </c>
      <c r="E8" s="33">
        <f>INDEX([2]Freight!$E:$E,MATCH(B8,IF([2]Freight!$C$2:$K$2=$E$2,[2]Freight!$B:$B),0))</f>
        <v>325</v>
      </c>
      <c r="F8" s="33">
        <f>INDEX([2]Freight!$F:$F,MATCH(B8,IF([2]Freight!$C$2:$K$2=$F$2,[2]Freight!$B:$B),0))</f>
        <v>325</v>
      </c>
      <c r="G8" s="33">
        <f>INDEX([2]Freight!$G:$G,MATCH(B8,IF([2]Freight!$C$2:$K$2=$G$2,[2]Freight!$B:$B),0))</f>
        <v>1700</v>
      </c>
      <c r="H8" s="33">
        <f>INDEX([2]Freight!$H:$H,MATCH(B8,IF([2]Freight!$C$2:$K$2=$H$2,[2]Freight!$B:$B),0))</f>
        <v>2100</v>
      </c>
      <c r="I8" s="33">
        <f>INDEX([2]Freight!$I:$I,MATCH(B8,IF([2]Freight!$C$2:$K$2=$I$2,[2]Freight!$B:$B),0))</f>
        <v>2100</v>
      </c>
      <c r="J8" s="33">
        <f>INDEX([2]Freight!$J:$J,MATCH(B8,IF([2]Freight!$C$2:$K$2=$J$2,[2]Freight!$B:$B),0))</f>
        <v>2100</v>
      </c>
      <c r="K8" s="33">
        <f>INDEX([2]Freight!$K:$K,MATCH(B8,IF([2]Freight!$C$2:$K$2=$K$2,[2]Freight!$B:$B),0))</f>
        <v>700</v>
      </c>
    </row>
    <row r="9" spans="1:20">
      <c r="A9" s="25" t="s">
        <v>215</v>
      </c>
      <c r="B9" s="25" t="s">
        <v>143</v>
      </c>
      <c r="C9" s="33">
        <f>INDEX([2]Freight!$C:$C,MATCH(B9,IF([2]Freight!$C$2:$K$2=$C$2,[2]Freight!$B:$B),0))</f>
        <v>100</v>
      </c>
      <c r="D9" s="33">
        <f>INDEX([2]Freight!$D:$D,MATCH(B9,IF([2]Freight!$C$2:$K$2=$D$2,[2]Freight!$B:$B),0))</f>
        <v>100</v>
      </c>
      <c r="E9" s="33">
        <f>INDEX([2]Freight!$E:$E,MATCH(B9,IF([2]Freight!$C$2:$K$2=$E$2,[2]Freight!$B:$B),0))</f>
        <v>300</v>
      </c>
      <c r="F9" s="33">
        <f>INDEX([2]Freight!$F:$F,MATCH(B9,IF([2]Freight!$C$2:$K$2=$F$2,[2]Freight!$B:$B),0))</f>
        <v>300</v>
      </c>
      <c r="G9" s="33">
        <f>INDEX([2]Freight!$G:$G,MATCH(B9,IF([2]Freight!$C$2:$K$2=$G$2,[2]Freight!$B:$B),0))</f>
        <v>1500</v>
      </c>
      <c r="H9" s="33">
        <f>INDEX([2]Freight!$H:$H,MATCH(B9,IF([2]Freight!$C$2:$K$2=$H$2,[2]Freight!$B:$B),0))</f>
        <v>1900</v>
      </c>
      <c r="I9" s="33">
        <f>INDEX([2]Freight!$I:$I,MATCH(B9,IF([2]Freight!$C$2:$K$2=$I$2,[2]Freight!$B:$B),0))</f>
        <v>1900</v>
      </c>
      <c r="J9" s="33">
        <f>INDEX([2]Freight!$J:$J,MATCH(B9,IF([2]Freight!$C$2:$K$2=$J$2,[2]Freight!$B:$B),0))</f>
        <v>1900</v>
      </c>
      <c r="K9" s="33">
        <f>INDEX([2]Freight!$K:$K,MATCH(B9,IF([2]Freight!$C$2:$K$2=$K$2,[2]Freight!$B:$B),0))</f>
        <v>600</v>
      </c>
      <c r="Q9" s="3" t="s">
        <v>489</v>
      </c>
      <c r="R9" s="3" t="s">
        <v>490</v>
      </c>
      <c r="S9" s="3" t="s">
        <v>491</v>
      </c>
      <c r="T9" s="3" t="s">
        <v>492</v>
      </c>
    </row>
    <row r="10" spans="1:20">
      <c r="A10" s="25" t="s">
        <v>216</v>
      </c>
      <c r="B10" s="25" t="s">
        <v>106</v>
      </c>
      <c r="C10" s="33">
        <f>INDEX([2]Freight!$C:$C,MATCH(B10,IF([2]Freight!$C$2:$K$2=$C$2,[2]Freight!$B:$B),0))</f>
        <v>100</v>
      </c>
      <c r="D10" s="33">
        <f>INDEX([2]Freight!$D:$D,MATCH(B10,IF([2]Freight!$C$2:$K$2=$D$2,[2]Freight!$B:$B),0))</f>
        <v>100</v>
      </c>
      <c r="E10" s="33">
        <f>INDEX([2]Freight!$E:$E,MATCH(B10,IF([2]Freight!$C$2:$K$2=$E$2,[2]Freight!$B:$B),0))</f>
        <v>325</v>
      </c>
      <c r="F10" s="33">
        <f>INDEX([2]Freight!$F:$F,MATCH(B10,IF([2]Freight!$C$2:$K$2=$F$2,[2]Freight!$B:$B),0))</f>
        <v>325</v>
      </c>
      <c r="G10" s="33">
        <f>INDEX([2]Freight!$G:$G,MATCH(B10,IF([2]Freight!$C$2:$K$2=$G$2,[2]Freight!$B:$B),0))</f>
        <v>1700</v>
      </c>
      <c r="H10" s="33">
        <f>INDEX([2]Freight!$H:$H,MATCH(B10,IF([2]Freight!$C$2:$K$2=$H$2,[2]Freight!$B:$B),0))</f>
        <v>2100</v>
      </c>
      <c r="I10" s="33">
        <f>INDEX([2]Freight!$I:$I,MATCH(B10,IF([2]Freight!$C$2:$K$2=$I$2,[2]Freight!$B:$B),0))</f>
        <v>2100</v>
      </c>
      <c r="J10" s="33">
        <f>INDEX([2]Freight!$J:$J,MATCH(B10,IF([2]Freight!$C$2:$K$2=$J$2,[2]Freight!$B:$B),0))</f>
        <v>2100</v>
      </c>
      <c r="K10" s="33">
        <f>INDEX([2]Freight!$K:$K,MATCH(B10,IF([2]Freight!$C$2:$K$2=$K$2,[2]Freight!$B:$B),0))</f>
        <v>700</v>
      </c>
      <c r="P10" s="1" t="s">
        <v>109</v>
      </c>
      <c r="Q10" s="1" t="e">
        <f>MATCH('RX2'!#REF!,Freight!B2:B53,0)</f>
        <v>#REF!</v>
      </c>
      <c r="R10" s="1" t="e">
        <f>MATCH(#REF!,Freight!B2:B53,0)</f>
        <v>#REF!</v>
      </c>
      <c r="S10" s="1" t="e">
        <f>MATCH(#REF!,Freight!B2:B53,0)</f>
        <v>#REF!</v>
      </c>
      <c r="T10" s="1" t="e">
        <f>MATCH(#REF!,Freight!B2:B53,0)</f>
        <v>#REF!</v>
      </c>
    </row>
    <row r="11" spans="1:20">
      <c r="A11" s="25" t="s">
        <v>216</v>
      </c>
      <c r="B11" s="25" t="s">
        <v>112</v>
      </c>
      <c r="C11" s="33">
        <f>INDEX([2]Freight!$C:$C,MATCH(B11,IF([2]Freight!$C$2:$K$2=$C$2,[2]Freight!$B:$B),0))</f>
        <v>100</v>
      </c>
      <c r="D11" s="33">
        <f>INDEX([2]Freight!$D:$D,MATCH(B11,IF([2]Freight!$C$2:$K$2=$D$2,[2]Freight!$B:$B),0))</f>
        <v>100</v>
      </c>
      <c r="E11" s="33">
        <f>INDEX([2]Freight!$E:$E,MATCH(B11,IF([2]Freight!$C$2:$K$2=$E$2,[2]Freight!$B:$B),0))</f>
        <v>325</v>
      </c>
      <c r="F11" s="33">
        <f>INDEX([2]Freight!$F:$F,MATCH(B11,IF([2]Freight!$C$2:$K$2=$F$2,[2]Freight!$B:$B),0))</f>
        <v>325</v>
      </c>
      <c r="G11" s="33">
        <f>INDEX([2]Freight!$G:$G,MATCH(B11,IF([2]Freight!$C$2:$K$2=$G$2,[2]Freight!$B:$B),0))</f>
        <v>1700</v>
      </c>
      <c r="H11" s="33">
        <f>INDEX([2]Freight!$H:$H,MATCH(B11,IF([2]Freight!$C$2:$K$2=$H$2,[2]Freight!$B:$B),0))</f>
        <v>2100</v>
      </c>
      <c r="I11" s="33">
        <f>INDEX([2]Freight!$I:$I,MATCH(B11,IF([2]Freight!$C$2:$K$2=$I$2,[2]Freight!$B:$B),0))</f>
        <v>2100</v>
      </c>
      <c r="J11" s="33">
        <f>INDEX([2]Freight!$J:$J,MATCH(B11,IF([2]Freight!$C$2:$K$2=$J$2,[2]Freight!$B:$B),0))</f>
        <v>2100</v>
      </c>
      <c r="K11" s="33">
        <f>INDEX([2]Freight!$K:$K,MATCH(B11,IF([2]Freight!$C$2:$K$2=$K$2,[2]Freight!$B:$B),0))</f>
        <v>700</v>
      </c>
      <c r="P11" s="1" t="s">
        <v>111</v>
      </c>
      <c r="Q11" s="1" t="e">
        <f>MATCH('RX2'!#REF!,Freight!B2:N2,0)</f>
        <v>#REF!</v>
      </c>
      <c r="R11" s="1" t="e">
        <f>MATCH(#REF!,Freight!B2:N2,0)</f>
        <v>#REF!</v>
      </c>
      <c r="S11" s="1" t="e">
        <f>MATCH(#REF!,Freight!B2:N2,0)</f>
        <v>#REF!</v>
      </c>
      <c r="T11" s="1" t="e">
        <f>MATCH(#REF!,Freight!B2:N2,0)</f>
        <v>#REF!</v>
      </c>
    </row>
    <row r="12" spans="1:20">
      <c r="A12" s="25" t="s">
        <v>216</v>
      </c>
      <c r="B12" s="25" t="s">
        <v>121</v>
      </c>
      <c r="C12" s="33">
        <f>INDEX([2]Freight!$C:$C,MATCH(B12,IF([2]Freight!$C$2:$K$2=$C$2,[2]Freight!$B:$B),0))</f>
        <v>100</v>
      </c>
      <c r="D12" s="33">
        <f>INDEX([2]Freight!$D:$D,MATCH(B12,IF([2]Freight!$C$2:$K$2=$D$2,[2]Freight!$B:$B),0))</f>
        <v>100</v>
      </c>
      <c r="E12" s="33">
        <f>INDEX([2]Freight!$E:$E,MATCH(B12,IF([2]Freight!$C$2:$K$2=$E$2,[2]Freight!$B:$B),0))</f>
        <v>325</v>
      </c>
      <c r="F12" s="33">
        <f>INDEX([2]Freight!$F:$F,MATCH(B12,IF([2]Freight!$C$2:$K$2=$F$2,[2]Freight!$B:$B),0))</f>
        <v>325</v>
      </c>
      <c r="G12" s="33">
        <f>INDEX([2]Freight!$G:$G,MATCH(B12,IF([2]Freight!$C$2:$K$2=$G$2,[2]Freight!$B:$B),0))</f>
        <v>1700</v>
      </c>
      <c r="H12" s="33">
        <f>INDEX([2]Freight!$H:$H,MATCH(B12,IF([2]Freight!$C$2:$K$2=$H$2,[2]Freight!$B:$B),0))</f>
        <v>2100</v>
      </c>
      <c r="I12" s="33">
        <f>INDEX([2]Freight!$I:$I,MATCH(B12,IF([2]Freight!$C$2:$K$2=$I$2,[2]Freight!$B:$B),0))</f>
        <v>2100</v>
      </c>
      <c r="J12" s="33">
        <f>INDEX([2]Freight!$J:$J,MATCH(B12,IF([2]Freight!$C$2:$K$2=$J$2,[2]Freight!$B:$B),0))</f>
        <v>2100</v>
      </c>
      <c r="K12" s="33">
        <f>INDEX([2]Freight!$K:$K,MATCH(B12,IF([2]Freight!$C$2:$K$2=$K$2,[2]Freight!$B:$B),0))</f>
        <v>700</v>
      </c>
      <c r="P12" s="1" t="s">
        <v>113</v>
      </c>
      <c r="Q12" s="1" t="e">
        <f>INDEX(B2:N53,$Q$10,$Q$11)</f>
        <v>#REF!</v>
      </c>
      <c r="R12" s="1" t="e">
        <f>INDEX(B2:N53,$R$10,$R$11)</f>
        <v>#REF!</v>
      </c>
      <c r="S12" s="1" t="e">
        <f>INDEX(B2:N53,$S$10,$S$11)</f>
        <v>#REF!</v>
      </c>
      <c r="T12" s="1" t="e">
        <f>INDEX($B$2:$N$53,T10,T11)</f>
        <v>#REF!</v>
      </c>
    </row>
    <row r="13" spans="1:20">
      <c r="A13" s="25" t="s">
        <v>216</v>
      </c>
      <c r="B13" s="25" t="s">
        <v>120</v>
      </c>
      <c r="C13" s="33">
        <f>INDEX([2]Freight!$C:$C,MATCH(B13,IF([2]Freight!$C$2:$K$2=$C$2,[2]Freight!$B:$B),0))</f>
        <v>100</v>
      </c>
      <c r="D13" s="33">
        <f>INDEX([2]Freight!$D:$D,MATCH(B13,IF([2]Freight!$C$2:$K$2=$D$2,[2]Freight!$B:$B),0))</f>
        <v>100</v>
      </c>
      <c r="E13" s="33">
        <f>INDEX([2]Freight!$E:$E,MATCH(B13,IF([2]Freight!$C$2:$K$2=$E$2,[2]Freight!$B:$B),0))</f>
        <v>325</v>
      </c>
      <c r="F13" s="33">
        <f>INDEX([2]Freight!$F:$F,MATCH(B13,IF([2]Freight!$C$2:$K$2=$F$2,[2]Freight!$B:$B),0))</f>
        <v>325</v>
      </c>
      <c r="G13" s="33">
        <f>INDEX([2]Freight!$G:$G,MATCH(B13,IF([2]Freight!$C$2:$K$2=$G$2,[2]Freight!$B:$B),0))</f>
        <v>1700</v>
      </c>
      <c r="H13" s="33">
        <f>INDEX([2]Freight!$H:$H,MATCH(B13,IF([2]Freight!$C$2:$K$2=$H$2,[2]Freight!$B:$B),0))</f>
        <v>2100</v>
      </c>
      <c r="I13" s="33">
        <f>INDEX([2]Freight!$I:$I,MATCH(B13,IF([2]Freight!$C$2:$K$2=$I$2,[2]Freight!$B:$B),0))</f>
        <v>2100</v>
      </c>
      <c r="J13" s="33">
        <f>INDEX([2]Freight!$J:$J,MATCH(B13,IF([2]Freight!$C$2:$K$2=$J$2,[2]Freight!$B:$B),0))</f>
        <v>2100</v>
      </c>
      <c r="K13" s="33">
        <f>INDEX([2]Freight!$K:$K,MATCH(B13,IF([2]Freight!$C$2:$K$2=$K$2,[2]Freight!$B:$B),0))</f>
        <v>700</v>
      </c>
      <c r="Q13" s="46" t="e">
        <f>'RX2'!#REF!</f>
        <v>#REF!</v>
      </c>
      <c r="R13" s="46" t="e">
        <f>#REF!</f>
        <v>#REF!</v>
      </c>
      <c r="S13" s="46" t="e">
        <f>#REF!</f>
        <v>#REF!</v>
      </c>
      <c r="T13" s="46" t="e">
        <f>#REF!</f>
        <v>#REF!</v>
      </c>
    </row>
    <row r="14" spans="1:20">
      <c r="A14" s="25" t="s">
        <v>215</v>
      </c>
      <c r="B14" s="25" t="s">
        <v>129</v>
      </c>
      <c r="C14" s="33">
        <f>INDEX([2]Freight!$C:$C,MATCH(B14,IF([2]Freight!$C$2:$K$2=$C$2,[2]Freight!$B:$B),0))</f>
        <v>100</v>
      </c>
      <c r="D14" s="33">
        <f>INDEX([2]Freight!$D:$D,MATCH(B14,IF([2]Freight!$C$2:$K$2=$D$2,[2]Freight!$B:$B),0))</f>
        <v>100</v>
      </c>
      <c r="E14" s="33">
        <f>INDEX([2]Freight!$E:$E,MATCH(B14,IF([2]Freight!$C$2:$K$2=$E$2,[2]Freight!$B:$B),0))</f>
        <v>300</v>
      </c>
      <c r="F14" s="33">
        <f>INDEX([2]Freight!$F:$F,MATCH(B14,IF([2]Freight!$C$2:$K$2=$F$2,[2]Freight!$B:$B),0))</f>
        <v>300</v>
      </c>
      <c r="G14" s="33">
        <f>INDEX([2]Freight!$G:$G,MATCH(B14,IF([2]Freight!$C$2:$K$2=$G$2,[2]Freight!$B:$B),0))</f>
        <v>1500</v>
      </c>
      <c r="H14" s="33">
        <f>INDEX([2]Freight!$H:$H,MATCH(B14,IF([2]Freight!$C$2:$K$2=$H$2,[2]Freight!$B:$B),0))</f>
        <v>1900</v>
      </c>
      <c r="I14" s="33">
        <f>INDEX([2]Freight!$I:$I,MATCH(B14,IF([2]Freight!$C$2:$K$2=$I$2,[2]Freight!$B:$B),0))</f>
        <v>1900</v>
      </c>
      <c r="J14" s="33">
        <f>INDEX([2]Freight!$J:$J,MATCH(B14,IF([2]Freight!$C$2:$K$2=$J$2,[2]Freight!$B:$B),0))</f>
        <v>1900</v>
      </c>
      <c r="K14" s="33">
        <f>INDEX([2]Freight!$K:$K,MATCH(B14,IF([2]Freight!$C$2:$K$2=$K$2,[2]Freight!$B:$B),0))</f>
        <v>600</v>
      </c>
      <c r="Q14" s="1" t="e">
        <f>Q12*Q13</f>
        <v>#REF!</v>
      </c>
      <c r="R14" s="1" t="e">
        <f>R12*R13</f>
        <v>#REF!</v>
      </c>
      <c r="S14" s="1" t="e">
        <f>S12*S13</f>
        <v>#REF!</v>
      </c>
      <c r="T14" s="1" t="e">
        <f>T12*T13</f>
        <v>#REF!</v>
      </c>
    </row>
    <row r="15" spans="1:20">
      <c r="A15" s="25" t="s">
        <v>215</v>
      </c>
      <c r="B15" s="25" t="s">
        <v>133</v>
      </c>
      <c r="C15" s="33">
        <f>INDEX([2]Freight!$C:$C,MATCH(B15,IF([2]Freight!$C$2:$K$2=$C$2,[2]Freight!$B:$B),0))</f>
        <v>100</v>
      </c>
      <c r="D15" s="33">
        <f>INDEX([2]Freight!$D:$D,MATCH(B15,IF([2]Freight!$C$2:$K$2=$D$2,[2]Freight!$B:$B),0))</f>
        <v>100</v>
      </c>
      <c r="E15" s="33">
        <f>INDEX([2]Freight!$E:$E,MATCH(B15,IF([2]Freight!$C$2:$K$2=$E$2,[2]Freight!$B:$B),0))</f>
        <v>300</v>
      </c>
      <c r="F15" s="33">
        <f>INDEX([2]Freight!$F:$F,MATCH(B15,IF([2]Freight!$C$2:$K$2=$F$2,[2]Freight!$B:$B),0))</f>
        <v>300</v>
      </c>
      <c r="G15" s="33">
        <f>INDEX([2]Freight!$G:$G,MATCH(B15,IF([2]Freight!$C$2:$K$2=$G$2,[2]Freight!$B:$B),0))</f>
        <v>1500</v>
      </c>
      <c r="H15" s="33">
        <f>INDEX([2]Freight!$H:$H,MATCH(B15,IF([2]Freight!$C$2:$K$2=$H$2,[2]Freight!$B:$B),0))</f>
        <v>1900</v>
      </c>
      <c r="I15" s="33">
        <f>INDEX([2]Freight!$I:$I,MATCH(B15,IF([2]Freight!$C$2:$K$2=$I$2,[2]Freight!$B:$B),0))</f>
        <v>1900</v>
      </c>
      <c r="J15" s="33">
        <f>INDEX([2]Freight!$J:$J,MATCH(B15,IF([2]Freight!$C$2:$K$2=$J$2,[2]Freight!$B:$B),0))</f>
        <v>1900</v>
      </c>
      <c r="K15" s="33">
        <f>INDEX([2]Freight!$K:$K,MATCH(B15,IF([2]Freight!$C$2:$K$2=$K$2,[2]Freight!$B:$B),0))</f>
        <v>600</v>
      </c>
    </row>
    <row r="16" spans="1:20">
      <c r="A16" s="25" t="s">
        <v>215</v>
      </c>
      <c r="B16" s="25" t="s">
        <v>123</v>
      </c>
      <c r="C16" s="33">
        <f>INDEX([2]Freight!$C:$C,MATCH(B16,IF([2]Freight!$C$2:$K$2=$C$2,[2]Freight!$B:$B),0))</f>
        <v>100</v>
      </c>
      <c r="D16" s="33">
        <f>INDEX([2]Freight!$D:$D,MATCH(B16,IF([2]Freight!$C$2:$K$2=$D$2,[2]Freight!$B:$B),0))</f>
        <v>100</v>
      </c>
      <c r="E16" s="33">
        <f>INDEX([2]Freight!$E:$E,MATCH(B16,IF([2]Freight!$C$2:$K$2=$E$2,[2]Freight!$B:$B),0))</f>
        <v>300</v>
      </c>
      <c r="F16" s="33">
        <f>INDEX([2]Freight!$F:$F,MATCH(B16,IF([2]Freight!$C$2:$K$2=$F$2,[2]Freight!$B:$B),0))</f>
        <v>300</v>
      </c>
      <c r="G16" s="33">
        <f>INDEX([2]Freight!$G:$G,MATCH(B16,IF([2]Freight!$C$2:$K$2=$G$2,[2]Freight!$B:$B),0))</f>
        <v>1500</v>
      </c>
      <c r="H16" s="33">
        <f>INDEX([2]Freight!$H:$H,MATCH(B16,IF([2]Freight!$C$2:$K$2=$H$2,[2]Freight!$B:$B),0))</f>
        <v>1900</v>
      </c>
      <c r="I16" s="33">
        <f>INDEX([2]Freight!$I:$I,MATCH(B16,IF([2]Freight!$C$2:$K$2=$I$2,[2]Freight!$B:$B),0))</f>
        <v>1900</v>
      </c>
      <c r="J16" s="33">
        <f>INDEX([2]Freight!$J:$J,MATCH(B16,IF([2]Freight!$C$2:$K$2=$J$2,[2]Freight!$B:$B),0))</f>
        <v>1900</v>
      </c>
      <c r="K16" s="33">
        <f>INDEX([2]Freight!$K:$K,MATCH(B16,IF([2]Freight!$C$2:$K$2=$K$2,[2]Freight!$B:$B),0))</f>
        <v>600</v>
      </c>
    </row>
    <row r="17" spans="1:11">
      <c r="A17" s="25" t="s">
        <v>215</v>
      </c>
      <c r="B17" s="25" t="s">
        <v>141</v>
      </c>
      <c r="C17" s="33">
        <f>INDEX([2]Freight!$C:$C,MATCH(B17,IF([2]Freight!$C$2:$K$2=$C$2,[2]Freight!$B:$B),0))</f>
        <v>100</v>
      </c>
      <c r="D17" s="33">
        <f>INDEX([2]Freight!$D:$D,MATCH(B17,IF([2]Freight!$C$2:$K$2=$D$2,[2]Freight!$B:$B),0))</f>
        <v>100</v>
      </c>
      <c r="E17" s="33">
        <f>INDEX([2]Freight!$E:$E,MATCH(B17,IF([2]Freight!$C$2:$K$2=$E$2,[2]Freight!$B:$B),0))</f>
        <v>300</v>
      </c>
      <c r="F17" s="33">
        <f>INDEX([2]Freight!$F:$F,MATCH(B17,IF([2]Freight!$C$2:$K$2=$F$2,[2]Freight!$B:$B),0))</f>
        <v>300</v>
      </c>
      <c r="G17" s="33">
        <f>INDEX([2]Freight!$G:$G,MATCH(B17,IF([2]Freight!$C$2:$K$2=$G$2,[2]Freight!$B:$B),0))</f>
        <v>1500</v>
      </c>
      <c r="H17" s="33">
        <f>INDEX([2]Freight!$H:$H,MATCH(B17,IF([2]Freight!$C$2:$K$2=$H$2,[2]Freight!$B:$B),0))</f>
        <v>1900</v>
      </c>
      <c r="I17" s="33">
        <f>INDEX([2]Freight!$I:$I,MATCH(B17,IF([2]Freight!$C$2:$K$2=$I$2,[2]Freight!$B:$B),0))</f>
        <v>1900</v>
      </c>
      <c r="J17" s="33">
        <f>INDEX([2]Freight!$J:$J,MATCH(B17,IF([2]Freight!$C$2:$K$2=$J$2,[2]Freight!$B:$B),0))</f>
        <v>1900</v>
      </c>
      <c r="K17" s="33">
        <f>INDEX([2]Freight!$K:$K,MATCH(B17,IF([2]Freight!$C$2:$K$2=$K$2,[2]Freight!$B:$B),0))</f>
        <v>600</v>
      </c>
    </row>
    <row r="18" spans="1:11">
      <c r="A18" s="25" t="s">
        <v>215</v>
      </c>
      <c r="B18" s="25" t="s">
        <v>125</v>
      </c>
      <c r="C18" s="33">
        <f>INDEX([2]Freight!$C:$C,MATCH(B18,IF([2]Freight!$C$2:$K$2=$C$2,[2]Freight!$B:$B),0))</f>
        <v>100</v>
      </c>
      <c r="D18" s="33">
        <f>INDEX([2]Freight!$D:$D,MATCH(B18,IF([2]Freight!$C$2:$K$2=$D$2,[2]Freight!$B:$B),0))</f>
        <v>100</v>
      </c>
      <c r="E18" s="33">
        <f>INDEX([2]Freight!$E:$E,MATCH(B18,IF([2]Freight!$C$2:$K$2=$E$2,[2]Freight!$B:$B),0))</f>
        <v>300</v>
      </c>
      <c r="F18" s="33">
        <f>INDEX([2]Freight!$F:$F,MATCH(B18,IF([2]Freight!$C$2:$K$2=$F$2,[2]Freight!$B:$B),0))</f>
        <v>300</v>
      </c>
      <c r="G18" s="33">
        <f>INDEX([2]Freight!$G:$G,MATCH(B18,IF([2]Freight!$C$2:$K$2=$G$2,[2]Freight!$B:$B),0))</f>
        <v>1500</v>
      </c>
      <c r="H18" s="33">
        <f>INDEX([2]Freight!$H:$H,MATCH(B18,IF([2]Freight!$C$2:$K$2=$H$2,[2]Freight!$B:$B),0))</f>
        <v>1900</v>
      </c>
      <c r="I18" s="33">
        <f>INDEX([2]Freight!$I:$I,MATCH(B18,IF([2]Freight!$C$2:$K$2=$I$2,[2]Freight!$B:$B),0))</f>
        <v>1900</v>
      </c>
      <c r="J18" s="33">
        <f>INDEX([2]Freight!$J:$J,MATCH(B18,IF([2]Freight!$C$2:$K$2=$J$2,[2]Freight!$B:$B),0))</f>
        <v>1900</v>
      </c>
      <c r="K18" s="33">
        <f>INDEX([2]Freight!$K:$K,MATCH(B18,IF([2]Freight!$C$2:$K$2=$K$2,[2]Freight!$B:$B),0))</f>
        <v>600</v>
      </c>
    </row>
    <row r="19" spans="1:11">
      <c r="A19" s="25" t="s">
        <v>215</v>
      </c>
      <c r="B19" s="25" t="s">
        <v>139</v>
      </c>
      <c r="C19" s="33">
        <f>INDEX([2]Freight!$C:$C,MATCH(B19,IF([2]Freight!$C$2:$K$2=$C$2,[2]Freight!$B:$B),0))</f>
        <v>100</v>
      </c>
      <c r="D19" s="33">
        <f>INDEX([2]Freight!$D:$D,MATCH(B19,IF([2]Freight!$C$2:$K$2=$D$2,[2]Freight!$B:$B),0))</f>
        <v>100</v>
      </c>
      <c r="E19" s="33">
        <f>INDEX([2]Freight!$E:$E,MATCH(B19,IF([2]Freight!$C$2:$K$2=$E$2,[2]Freight!$B:$B),0))</f>
        <v>300</v>
      </c>
      <c r="F19" s="33">
        <f>INDEX([2]Freight!$F:$F,MATCH(B19,IF([2]Freight!$C$2:$K$2=$F$2,[2]Freight!$B:$B),0))</f>
        <v>300</v>
      </c>
      <c r="G19" s="33">
        <f>INDEX([2]Freight!$G:$G,MATCH(B19,IF([2]Freight!$C$2:$K$2=$G$2,[2]Freight!$B:$B),0))</f>
        <v>1500</v>
      </c>
      <c r="H19" s="33">
        <f>INDEX([2]Freight!$H:$H,MATCH(B19,IF([2]Freight!$C$2:$K$2=$H$2,[2]Freight!$B:$B),0))</f>
        <v>1900</v>
      </c>
      <c r="I19" s="33">
        <f>INDEX([2]Freight!$I:$I,MATCH(B19,IF([2]Freight!$C$2:$K$2=$I$2,[2]Freight!$B:$B),0))</f>
        <v>1900</v>
      </c>
      <c r="J19" s="33">
        <f>INDEX([2]Freight!$J:$J,MATCH(B19,IF([2]Freight!$C$2:$K$2=$J$2,[2]Freight!$B:$B),0))</f>
        <v>1900</v>
      </c>
      <c r="K19" s="33">
        <f>INDEX([2]Freight!$K:$K,MATCH(B19,IF([2]Freight!$C$2:$K$2=$K$2,[2]Freight!$B:$B),0))</f>
        <v>600</v>
      </c>
    </row>
    <row r="20" spans="1:11">
      <c r="A20" s="25" t="s">
        <v>139</v>
      </c>
      <c r="B20" s="25" t="s">
        <v>152</v>
      </c>
      <c r="C20" s="33">
        <f>INDEX([2]Freight!$C:$C,MATCH(B20,IF([2]Freight!$C$2:$K$2=$C$2,[2]Freight!$B:$B),0))</f>
        <v>75</v>
      </c>
      <c r="D20" s="33">
        <f>INDEX([2]Freight!$D:$D,MATCH(B20,IF([2]Freight!$C$2:$K$2=$D$2,[2]Freight!$B:$B),0))</f>
        <v>75</v>
      </c>
      <c r="E20" s="33">
        <f>INDEX([2]Freight!$E:$E,MATCH(B20,IF([2]Freight!$C$2:$K$2=$E$2,[2]Freight!$B:$B),0))</f>
        <v>175</v>
      </c>
      <c r="F20" s="33">
        <f>INDEX([2]Freight!$F:$F,MATCH(B20,IF([2]Freight!$C$2:$K$2=$F$2,[2]Freight!$B:$B),0))</f>
        <v>175</v>
      </c>
      <c r="G20" s="33">
        <f>INDEX([2]Freight!$G:$G,MATCH(B20,IF([2]Freight!$C$2:$K$2=$G$2,[2]Freight!$B:$B),0))</f>
        <v>800</v>
      </c>
      <c r="H20" s="33">
        <f>INDEX([2]Freight!$H:$H,MATCH(B20,IF([2]Freight!$C$2:$K$2=$H$2,[2]Freight!$B:$B),0))</f>
        <v>800</v>
      </c>
      <c r="I20" s="33">
        <f>INDEX([2]Freight!$I:$I,MATCH(B20,IF([2]Freight!$C$2:$K$2=$I$2,[2]Freight!$B:$B),0))</f>
        <v>800</v>
      </c>
      <c r="J20" s="33">
        <f>INDEX([2]Freight!$J:$J,MATCH(B20,IF([2]Freight!$C$2:$K$2=$J$2,[2]Freight!$B:$B),0))</f>
        <v>900</v>
      </c>
      <c r="K20" s="33">
        <f>INDEX([2]Freight!$K:$K,MATCH(B20,IF([2]Freight!$C$2:$K$2=$K$2,[2]Freight!$B:$B),0))</f>
        <v>0</v>
      </c>
    </row>
    <row r="21" spans="1:11">
      <c r="A21" s="25" t="s">
        <v>216</v>
      </c>
      <c r="B21" s="25" t="s">
        <v>105</v>
      </c>
      <c r="C21" s="33">
        <f>INDEX([2]Freight!$C:$C,MATCH(B21,IF([2]Freight!$C$2:$K$2=$C$2,[2]Freight!$B:$B),0))</f>
        <v>100</v>
      </c>
      <c r="D21" s="33">
        <f>INDEX([2]Freight!$D:$D,MATCH(B21,IF([2]Freight!$C$2:$K$2=$D$2,[2]Freight!$B:$B),0))</f>
        <v>100</v>
      </c>
      <c r="E21" s="33">
        <f>INDEX([2]Freight!$E:$E,MATCH(B21,IF([2]Freight!$C$2:$K$2=$E$2,[2]Freight!$B:$B),0))</f>
        <v>325</v>
      </c>
      <c r="F21" s="33">
        <f>INDEX([2]Freight!$F:$F,MATCH(B21,IF([2]Freight!$C$2:$K$2=$F$2,[2]Freight!$B:$B),0))</f>
        <v>325</v>
      </c>
      <c r="G21" s="33">
        <f>INDEX([2]Freight!$G:$G,MATCH(B21,IF([2]Freight!$C$2:$K$2=$G$2,[2]Freight!$B:$B),0))</f>
        <v>1700</v>
      </c>
      <c r="H21" s="33">
        <f>INDEX([2]Freight!$H:$H,MATCH(B21,IF([2]Freight!$C$2:$K$2=$H$2,[2]Freight!$B:$B),0))</f>
        <v>2100</v>
      </c>
      <c r="I21" s="33">
        <f>INDEX([2]Freight!$I:$I,MATCH(B21,IF([2]Freight!$C$2:$K$2=$I$2,[2]Freight!$B:$B),0))</f>
        <v>2100</v>
      </c>
      <c r="J21" s="33">
        <f>INDEX([2]Freight!$J:$J,MATCH(B21,IF([2]Freight!$C$2:$K$2=$J$2,[2]Freight!$B:$B),0))</f>
        <v>2100</v>
      </c>
      <c r="K21" s="33">
        <f>INDEX([2]Freight!$K:$K,MATCH(B21,IF([2]Freight!$C$2:$K$2=$K$2,[2]Freight!$B:$B),0))</f>
        <v>700</v>
      </c>
    </row>
    <row r="22" spans="1:11">
      <c r="A22" s="25" t="s">
        <v>216</v>
      </c>
      <c r="B22" s="25" t="s">
        <v>114</v>
      </c>
      <c r="C22" s="33">
        <f>INDEX([2]Freight!$C:$C,MATCH(B22,IF([2]Freight!$C$2:$K$2=$C$2,[2]Freight!$B:$B),0))</f>
        <v>100</v>
      </c>
      <c r="D22" s="33">
        <f>INDEX([2]Freight!$D:$D,MATCH(B22,IF([2]Freight!$C$2:$K$2=$D$2,[2]Freight!$B:$B),0))</f>
        <v>100</v>
      </c>
      <c r="E22" s="33">
        <f>INDEX([2]Freight!$E:$E,MATCH(B22,IF([2]Freight!$C$2:$K$2=$E$2,[2]Freight!$B:$B),0))</f>
        <v>325</v>
      </c>
      <c r="F22" s="33">
        <f>INDEX([2]Freight!$F:$F,MATCH(B22,IF([2]Freight!$C$2:$K$2=$F$2,[2]Freight!$B:$B),0))</f>
        <v>325</v>
      </c>
      <c r="G22" s="33">
        <f>INDEX([2]Freight!$G:$G,MATCH(B22,IF([2]Freight!$C$2:$K$2=$G$2,[2]Freight!$B:$B),0))</f>
        <v>1700</v>
      </c>
      <c r="H22" s="33">
        <f>INDEX([2]Freight!$H:$H,MATCH(B22,IF([2]Freight!$C$2:$K$2=$H$2,[2]Freight!$B:$B),0))</f>
        <v>2100</v>
      </c>
      <c r="I22" s="33">
        <f>INDEX([2]Freight!$I:$I,MATCH(B22,IF([2]Freight!$C$2:$K$2=$I$2,[2]Freight!$B:$B),0))</f>
        <v>2100</v>
      </c>
      <c r="J22" s="33">
        <f>INDEX([2]Freight!$J:$J,MATCH(B22,IF([2]Freight!$C$2:$K$2=$J$2,[2]Freight!$B:$B),0))</f>
        <v>2100</v>
      </c>
      <c r="K22" s="33">
        <f>INDEX([2]Freight!$K:$K,MATCH(B22,IF([2]Freight!$C$2:$K$2=$K$2,[2]Freight!$B:$B),0))</f>
        <v>700</v>
      </c>
    </row>
    <row r="23" spans="1:11">
      <c r="A23" s="25" t="s">
        <v>216</v>
      </c>
      <c r="B23" s="25" t="s">
        <v>102</v>
      </c>
      <c r="C23" s="33">
        <f>INDEX([2]Freight!$C:$C,MATCH(B23,IF([2]Freight!$C$2:$K$2=$C$2,[2]Freight!$B:$B),0))</f>
        <v>100</v>
      </c>
      <c r="D23" s="33">
        <f>INDEX([2]Freight!$D:$D,MATCH(B23,IF([2]Freight!$C$2:$K$2=$D$2,[2]Freight!$B:$B),0))</f>
        <v>100</v>
      </c>
      <c r="E23" s="33">
        <f>INDEX([2]Freight!$E:$E,MATCH(B23,IF([2]Freight!$C$2:$K$2=$E$2,[2]Freight!$B:$B),0))</f>
        <v>325</v>
      </c>
      <c r="F23" s="33">
        <f>INDEX([2]Freight!$F:$F,MATCH(B23,IF([2]Freight!$C$2:$K$2=$F$2,[2]Freight!$B:$B),0))</f>
        <v>325</v>
      </c>
      <c r="G23" s="33">
        <f>INDEX([2]Freight!$G:$G,MATCH(B23,IF([2]Freight!$C$2:$K$2=$G$2,[2]Freight!$B:$B),0))</f>
        <v>1700</v>
      </c>
      <c r="H23" s="33">
        <f>INDEX([2]Freight!$H:$H,MATCH(B23,IF([2]Freight!$C$2:$K$2=$H$2,[2]Freight!$B:$B),0))</f>
        <v>2100</v>
      </c>
      <c r="I23" s="33">
        <f>INDEX([2]Freight!$I:$I,MATCH(B23,IF([2]Freight!$C$2:$K$2=$I$2,[2]Freight!$B:$B),0))</f>
        <v>2100</v>
      </c>
      <c r="J23" s="33">
        <f>INDEX([2]Freight!$J:$J,MATCH(B23,IF([2]Freight!$C$2:$K$2=$J$2,[2]Freight!$B:$B),0))</f>
        <v>2100</v>
      </c>
      <c r="K23" s="33">
        <f>INDEX([2]Freight!$K:$K,MATCH(B23,IF([2]Freight!$C$2:$K$2=$K$2,[2]Freight!$B:$B),0))</f>
        <v>700</v>
      </c>
    </row>
    <row r="24" spans="1:11">
      <c r="A24" s="25" t="s">
        <v>215</v>
      </c>
      <c r="B24" s="25" t="s">
        <v>122</v>
      </c>
      <c r="C24" s="33">
        <f>INDEX([2]Freight!$C:$C,MATCH(B24,IF([2]Freight!$C$2:$K$2=$C$2,[2]Freight!$B:$B),0))</f>
        <v>100</v>
      </c>
      <c r="D24" s="33">
        <f>INDEX([2]Freight!$D:$D,MATCH(B24,IF([2]Freight!$C$2:$K$2=$D$2,[2]Freight!$B:$B),0))</f>
        <v>100</v>
      </c>
      <c r="E24" s="33">
        <f>INDEX([2]Freight!$E:$E,MATCH(B24,IF([2]Freight!$C$2:$K$2=$E$2,[2]Freight!$B:$B),0))</f>
        <v>300</v>
      </c>
      <c r="F24" s="33">
        <f>INDEX([2]Freight!$F:$F,MATCH(B24,IF([2]Freight!$C$2:$K$2=$F$2,[2]Freight!$B:$B),0))</f>
        <v>300</v>
      </c>
      <c r="G24" s="33">
        <f>INDEX([2]Freight!$G:$G,MATCH(B24,IF([2]Freight!$C$2:$K$2=$G$2,[2]Freight!$B:$B),0))</f>
        <v>1500</v>
      </c>
      <c r="H24" s="33">
        <f>INDEX([2]Freight!$H:$H,MATCH(B24,IF([2]Freight!$C$2:$K$2=$H$2,[2]Freight!$B:$B),0))</f>
        <v>1900</v>
      </c>
      <c r="I24" s="33">
        <f>INDEX([2]Freight!$I:$I,MATCH(B24,IF([2]Freight!$C$2:$K$2=$I$2,[2]Freight!$B:$B),0))</f>
        <v>1900</v>
      </c>
      <c r="J24" s="33">
        <f>INDEX([2]Freight!$J:$J,MATCH(B24,IF([2]Freight!$C$2:$K$2=$J$2,[2]Freight!$B:$B),0))</f>
        <v>1900</v>
      </c>
      <c r="K24" s="33">
        <f>INDEX([2]Freight!$K:$K,MATCH(B24,IF([2]Freight!$C$2:$K$2=$K$2,[2]Freight!$B:$B),0))</f>
        <v>600</v>
      </c>
    </row>
    <row r="25" spans="1:11">
      <c r="A25" s="25" t="s">
        <v>215</v>
      </c>
      <c r="B25" s="25" t="s">
        <v>131</v>
      </c>
      <c r="C25" s="33">
        <f>INDEX([2]Freight!$C:$C,MATCH(B25,IF([2]Freight!$C$2:$K$2=$C$2,[2]Freight!$B:$B),0))</f>
        <v>100</v>
      </c>
      <c r="D25" s="33">
        <f>INDEX([2]Freight!$D:$D,MATCH(B25,IF([2]Freight!$C$2:$K$2=$D$2,[2]Freight!$B:$B),0))</f>
        <v>100</v>
      </c>
      <c r="E25" s="33">
        <f>INDEX([2]Freight!$E:$E,MATCH(B25,IF([2]Freight!$C$2:$K$2=$E$2,[2]Freight!$B:$B),0))</f>
        <v>300</v>
      </c>
      <c r="F25" s="33">
        <f>INDEX([2]Freight!$F:$F,MATCH(B25,IF([2]Freight!$C$2:$K$2=$F$2,[2]Freight!$B:$B),0))</f>
        <v>300</v>
      </c>
      <c r="G25" s="33">
        <f>INDEX([2]Freight!$G:$G,MATCH(B25,IF([2]Freight!$C$2:$K$2=$G$2,[2]Freight!$B:$B),0))</f>
        <v>1500</v>
      </c>
      <c r="H25" s="33">
        <f>INDEX([2]Freight!$H:$H,MATCH(B25,IF([2]Freight!$C$2:$K$2=$H$2,[2]Freight!$B:$B),0))</f>
        <v>1900</v>
      </c>
      <c r="I25" s="33">
        <f>INDEX([2]Freight!$I:$I,MATCH(B25,IF([2]Freight!$C$2:$K$2=$I$2,[2]Freight!$B:$B),0))</f>
        <v>1900</v>
      </c>
      <c r="J25" s="33">
        <f>INDEX([2]Freight!$J:$J,MATCH(B25,IF([2]Freight!$C$2:$K$2=$J$2,[2]Freight!$B:$B),0))</f>
        <v>1900</v>
      </c>
      <c r="K25" s="33">
        <f>INDEX([2]Freight!$K:$K,MATCH(B25,IF([2]Freight!$C$2:$K$2=$K$2,[2]Freight!$B:$B),0))</f>
        <v>600</v>
      </c>
    </row>
    <row r="26" spans="1:11">
      <c r="A26" s="25" t="s">
        <v>215</v>
      </c>
      <c r="B26" s="25" t="s">
        <v>132</v>
      </c>
      <c r="C26" s="33">
        <f>INDEX([2]Freight!$C:$C,MATCH(B26,IF([2]Freight!$C$2:$K$2=$C$2,[2]Freight!$B:$B),0))</f>
        <v>100</v>
      </c>
      <c r="D26" s="33">
        <f>INDEX([2]Freight!$D:$D,MATCH(B26,IF([2]Freight!$C$2:$K$2=$D$2,[2]Freight!$B:$B),0))</f>
        <v>100</v>
      </c>
      <c r="E26" s="33">
        <f>INDEX([2]Freight!$E:$E,MATCH(B26,IF([2]Freight!$C$2:$K$2=$E$2,[2]Freight!$B:$B),0))</f>
        <v>300</v>
      </c>
      <c r="F26" s="33">
        <f>INDEX([2]Freight!$F:$F,MATCH(B26,IF([2]Freight!$C$2:$K$2=$F$2,[2]Freight!$B:$B),0))</f>
        <v>300</v>
      </c>
      <c r="G26" s="33">
        <f>INDEX([2]Freight!$G:$G,MATCH(B26,IF([2]Freight!$C$2:$K$2=$G$2,[2]Freight!$B:$B),0))</f>
        <v>1500</v>
      </c>
      <c r="H26" s="33">
        <f>INDEX([2]Freight!$H:$H,MATCH(B26,IF([2]Freight!$C$2:$K$2=$H$2,[2]Freight!$B:$B),0))</f>
        <v>1900</v>
      </c>
      <c r="I26" s="33">
        <f>INDEX([2]Freight!$I:$I,MATCH(B26,IF([2]Freight!$C$2:$K$2=$I$2,[2]Freight!$B:$B),0))</f>
        <v>1900</v>
      </c>
      <c r="J26" s="33">
        <f>INDEX([2]Freight!$J:$J,MATCH(B26,IF([2]Freight!$C$2:$K$2=$J$2,[2]Freight!$B:$B),0))</f>
        <v>1900</v>
      </c>
      <c r="K26" s="33">
        <f>INDEX([2]Freight!$K:$K,MATCH(B26,IF([2]Freight!$C$2:$K$2=$K$2,[2]Freight!$B:$B),0))</f>
        <v>600</v>
      </c>
    </row>
    <row r="27" spans="1:11">
      <c r="A27" s="25" t="s">
        <v>215</v>
      </c>
      <c r="B27" s="25" t="s">
        <v>130</v>
      </c>
      <c r="C27" s="33">
        <f>INDEX([2]Freight!$C:$C,MATCH(B27,IF([2]Freight!$C$2:$K$2=$C$2,[2]Freight!$B:$B),0))</f>
        <v>100</v>
      </c>
      <c r="D27" s="33">
        <f>INDEX([2]Freight!$D:$D,MATCH(B27,IF([2]Freight!$C$2:$K$2=$D$2,[2]Freight!$B:$B),0))</f>
        <v>100</v>
      </c>
      <c r="E27" s="33">
        <f>INDEX([2]Freight!$E:$E,MATCH(B27,IF([2]Freight!$C$2:$K$2=$E$2,[2]Freight!$B:$B),0))</f>
        <v>300</v>
      </c>
      <c r="F27" s="33">
        <f>INDEX([2]Freight!$F:$F,MATCH(B27,IF([2]Freight!$C$2:$K$2=$F$2,[2]Freight!$B:$B),0))</f>
        <v>300</v>
      </c>
      <c r="G27" s="33">
        <f>INDEX([2]Freight!$G:$G,MATCH(B27,IF([2]Freight!$C$2:$K$2=$G$2,[2]Freight!$B:$B),0))</f>
        <v>1500</v>
      </c>
      <c r="H27" s="33">
        <f>INDEX([2]Freight!$H:$H,MATCH(B27,IF([2]Freight!$C$2:$K$2=$H$2,[2]Freight!$B:$B),0))</f>
        <v>1900</v>
      </c>
      <c r="I27" s="33">
        <f>INDEX([2]Freight!$I:$I,MATCH(B27,IF([2]Freight!$C$2:$K$2=$I$2,[2]Freight!$B:$B),0))</f>
        <v>1900</v>
      </c>
      <c r="J27" s="33">
        <f>INDEX([2]Freight!$J:$J,MATCH(B27,IF([2]Freight!$C$2:$K$2=$J$2,[2]Freight!$B:$B),0))</f>
        <v>1900</v>
      </c>
      <c r="K27" s="33">
        <f>INDEX([2]Freight!$K:$K,MATCH(B27,IF([2]Freight!$C$2:$K$2=$K$2,[2]Freight!$B:$B),0))</f>
        <v>600</v>
      </c>
    </row>
    <row r="28" spans="1:11">
      <c r="A28" s="25" t="s">
        <v>215</v>
      </c>
      <c r="B28" s="25" t="s">
        <v>145</v>
      </c>
      <c r="C28" s="33">
        <f>INDEX([2]Freight!$C:$C,MATCH(B28,IF([2]Freight!$C$2:$K$2=$C$2,[2]Freight!$B:$B),0))</f>
        <v>100</v>
      </c>
      <c r="D28" s="33">
        <f>INDEX([2]Freight!$D:$D,MATCH(B28,IF([2]Freight!$C$2:$K$2=$D$2,[2]Freight!$B:$B),0))</f>
        <v>100</v>
      </c>
      <c r="E28" s="33">
        <f>INDEX([2]Freight!$E:$E,MATCH(B28,IF([2]Freight!$C$2:$K$2=$E$2,[2]Freight!$B:$B),0))</f>
        <v>300</v>
      </c>
      <c r="F28" s="33">
        <f>INDEX([2]Freight!$F:$F,MATCH(B28,IF([2]Freight!$C$2:$K$2=$F$2,[2]Freight!$B:$B),0))</f>
        <v>300</v>
      </c>
      <c r="G28" s="33">
        <f>INDEX([2]Freight!$G:$G,MATCH(B28,IF([2]Freight!$C$2:$K$2=$G$2,[2]Freight!$B:$B),0))</f>
        <v>1500</v>
      </c>
      <c r="H28" s="33">
        <f>INDEX([2]Freight!$H:$H,MATCH(B28,IF([2]Freight!$C$2:$K$2=$H$2,[2]Freight!$B:$B),0))</f>
        <v>1900</v>
      </c>
      <c r="I28" s="33">
        <f>INDEX([2]Freight!$I:$I,MATCH(B28,IF([2]Freight!$C$2:$K$2=$I$2,[2]Freight!$B:$B),0))</f>
        <v>1900</v>
      </c>
      <c r="J28" s="33">
        <f>INDEX([2]Freight!$J:$J,MATCH(B28,IF([2]Freight!$C$2:$K$2=$J$2,[2]Freight!$B:$B),0))</f>
        <v>1900</v>
      </c>
      <c r="K28" s="33">
        <f>INDEX([2]Freight!$K:$K,MATCH(B28,IF([2]Freight!$C$2:$K$2=$K$2,[2]Freight!$B:$B),0))</f>
        <v>600</v>
      </c>
    </row>
    <row r="29" spans="1:11">
      <c r="A29" s="25" t="s">
        <v>216</v>
      </c>
      <c r="B29" s="25" t="s">
        <v>118</v>
      </c>
      <c r="C29" s="33">
        <f>INDEX([2]Freight!$C:$C,MATCH(B29,IF([2]Freight!$C$2:$K$2=$C$2,[2]Freight!$B:$B),0))</f>
        <v>100</v>
      </c>
      <c r="D29" s="33">
        <f>INDEX([2]Freight!$D:$D,MATCH(B29,IF([2]Freight!$C$2:$K$2=$D$2,[2]Freight!$B:$B),0))</f>
        <v>100</v>
      </c>
      <c r="E29" s="33">
        <f>INDEX([2]Freight!$E:$E,MATCH(B29,IF([2]Freight!$C$2:$K$2=$E$2,[2]Freight!$B:$B),0))</f>
        <v>325</v>
      </c>
      <c r="F29" s="33">
        <f>INDEX([2]Freight!$F:$F,MATCH(B29,IF([2]Freight!$C$2:$K$2=$F$2,[2]Freight!$B:$B),0))</f>
        <v>325</v>
      </c>
      <c r="G29" s="33">
        <f>INDEX([2]Freight!$G:$G,MATCH(B29,IF([2]Freight!$C$2:$K$2=$G$2,[2]Freight!$B:$B),0))</f>
        <v>1700</v>
      </c>
      <c r="H29" s="33">
        <f>INDEX([2]Freight!$H:$H,MATCH(B29,IF([2]Freight!$C$2:$K$2=$H$2,[2]Freight!$B:$B),0))</f>
        <v>2100</v>
      </c>
      <c r="I29" s="33">
        <f>INDEX([2]Freight!$I:$I,MATCH(B29,IF([2]Freight!$C$2:$K$2=$I$2,[2]Freight!$B:$B),0))</f>
        <v>2100</v>
      </c>
      <c r="J29" s="33">
        <f>INDEX([2]Freight!$J:$J,MATCH(B29,IF([2]Freight!$C$2:$K$2=$J$2,[2]Freight!$B:$B),0))</f>
        <v>2100</v>
      </c>
      <c r="K29" s="33">
        <f>INDEX([2]Freight!$K:$K,MATCH(B29,IF([2]Freight!$C$2:$K$2=$K$2,[2]Freight!$B:$B),0))</f>
        <v>700</v>
      </c>
    </row>
    <row r="30" spans="1:11">
      <c r="A30" s="25" t="s">
        <v>215</v>
      </c>
      <c r="B30" s="25" t="s">
        <v>135</v>
      </c>
      <c r="C30" s="33">
        <f>INDEX([2]Freight!$C:$C,MATCH(B30,IF([2]Freight!$C$2:$K$2=$C$2,[2]Freight!$B:$B),0))</f>
        <v>100</v>
      </c>
      <c r="D30" s="33">
        <f>INDEX([2]Freight!$D:$D,MATCH(B30,IF([2]Freight!$C$2:$K$2=$D$2,[2]Freight!$B:$B),0))</f>
        <v>100</v>
      </c>
      <c r="E30" s="33">
        <f>INDEX([2]Freight!$E:$E,MATCH(B30,IF([2]Freight!$C$2:$K$2=$E$2,[2]Freight!$B:$B),0))</f>
        <v>300</v>
      </c>
      <c r="F30" s="33">
        <f>INDEX([2]Freight!$F:$F,MATCH(B30,IF([2]Freight!$C$2:$K$2=$F$2,[2]Freight!$B:$B),0))</f>
        <v>300</v>
      </c>
      <c r="G30" s="33">
        <f>INDEX([2]Freight!$G:$G,MATCH(B30,IF([2]Freight!$C$2:$K$2=$G$2,[2]Freight!$B:$B),0))</f>
        <v>1500</v>
      </c>
      <c r="H30" s="33">
        <f>INDEX([2]Freight!$H:$H,MATCH(B30,IF([2]Freight!$C$2:$K$2=$H$2,[2]Freight!$B:$B),0))</f>
        <v>1900</v>
      </c>
      <c r="I30" s="33">
        <f>INDEX([2]Freight!$I:$I,MATCH(B30,IF([2]Freight!$C$2:$K$2=$I$2,[2]Freight!$B:$B),0))</f>
        <v>1900</v>
      </c>
      <c r="J30" s="33">
        <f>INDEX([2]Freight!$J:$J,MATCH(B30,IF([2]Freight!$C$2:$K$2=$J$2,[2]Freight!$B:$B),0))</f>
        <v>1900</v>
      </c>
      <c r="K30" s="33">
        <f>INDEX([2]Freight!$K:$K,MATCH(B30,IF([2]Freight!$C$2:$K$2=$K$2,[2]Freight!$B:$B),0))</f>
        <v>600</v>
      </c>
    </row>
    <row r="31" spans="1:11">
      <c r="A31" s="25" t="s">
        <v>215</v>
      </c>
      <c r="B31" s="25" t="s">
        <v>137</v>
      </c>
      <c r="C31" s="33">
        <f>INDEX([2]Freight!$C:$C,MATCH(B31,IF([2]Freight!$C$2:$K$2=$C$2,[2]Freight!$B:$B),0))</f>
        <v>100</v>
      </c>
      <c r="D31" s="33">
        <f>INDEX([2]Freight!$D:$D,MATCH(B31,IF([2]Freight!$C$2:$K$2=$D$2,[2]Freight!$B:$B),0))</f>
        <v>100</v>
      </c>
      <c r="E31" s="33">
        <f>INDEX([2]Freight!$E:$E,MATCH(B31,IF([2]Freight!$C$2:$K$2=$E$2,[2]Freight!$B:$B),0))</f>
        <v>300</v>
      </c>
      <c r="F31" s="33">
        <f>INDEX([2]Freight!$F:$F,MATCH(B31,IF([2]Freight!$C$2:$K$2=$F$2,[2]Freight!$B:$B),0))</f>
        <v>300</v>
      </c>
      <c r="G31" s="33">
        <f>INDEX([2]Freight!$G:$G,MATCH(B31,IF([2]Freight!$C$2:$K$2=$G$2,[2]Freight!$B:$B),0))</f>
        <v>1500</v>
      </c>
      <c r="H31" s="33">
        <f>INDEX([2]Freight!$H:$H,MATCH(B31,IF([2]Freight!$C$2:$K$2=$H$2,[2]Freight!$B:$B),0))</f>
        <v>1900</v>
      </c>
      <c r="I31" s="33">
        <f>INDEX([2]Freight!$I:$I,MATCH(B31,IF([2]Freight!$C$2:$K$2=$I$2,[2]Freight!$B:$B),0))</f>
        <v>1900</v>
      </c>
      <c r="J31" s="33">
        <f>INDEX([2]Freight!$J:$J,MATCH(B31,IF([2]Freight!$C$2:$K$2=$J$2,[2]Freight!$B:$B),0))</f>
        <v>1900</v>
      </c>
      <c r="K31" s="33">
        <f>INDEX([2]Freight!$K:$K,MATCH(B31,IF([2]Freight!$C$2:$K$2=$K$2,[2]Freight!$B:$B),0))</f>
        <v>600</v>
      </c>
    </row>
    <row r="32" spans="1:11">
      <c r="A32" s="25" t="s">
        <v>216</v>
      </c>
      <c r="B32" s="25" t="s">
        <v>103</v>
      </c>
      <c r="C32" s="33">
        <f>INDEX([2]Freight!$C:$C,MATCH(B32,IF([2]Freight!$C$2:$K$2=$C$2,[2]Freight!$B:$B),0))</f>
        <v>100</v>
      </c>
      <c r="D32" s="33">
        <f>INDEX([2]Freight!$D:$D,MATCH(B32,IF([2]Freight!$C$2:$K$2=$D$2,[2]Freight!$B:$B),0))</f>
        <v>100</v>
      </c>
      <c r="E32" s="33">
        <f>INDEX([2]Freight!$E:$E,MATCH(B32,IF([2]Freight!$C$2:$K$2=$E$2,[2]Freight!$B:$B),0))</f>
        <v>325</v>
      </c>
      <c r="F32" s="33">
        <f>INDEX([2]Freight!$F:$F,MATCH(B32,IF([2]Freight!$C$2:$K$2=$F$2,[2]Freight!$B:$B),0))</f>
        <v>325</v>
      </c>
      <c r="G32" s="33">
        <f>INDEX([2]Freight!$G:$G,MATCH(B32,IF([2]Freight!$C$2:$K$2=$G$2,[2]Freight!$B:$B),0))</f>
        <v>1700</v>
      </c>
      <c r="H32" s="33">
        <f>INDEX([2]Freight!$H:$H,MATCH(B32,IF([2]Freight!$C$2:$K$2=$H$2,[2]Freight!$B:$B),0))</f>
        <v>2100</v>
      </c>
      <c r="I32" s="33">
        <f>INDEX([2]Freight!$I:$I,MATCH(B32,IF([2]Freight!$C$2:$K$2=$I$2,[2]Freight!$B:$B),0))</f>
        <v>2100</v>
      </c>
      <c r="J32" s="33">
        <f>INDEX([2]Freight!$J:$J,MATCH(B32,IF([2]Freight!$C$2:$K$2=$J$2,[2]Freight!$B:$B),0))</f>
        <v>2100</v>
      </c>
      <c r="K32" s="33">
        <f>INDEX([2]Freight!$K:$K,MATCH(B32,IF([2]Freight!$C$2:$K$2=$K$2,[2]Freight!$B:$B),0))</f>
        <v>700</v>
      </c>
    </row>
    <row r="33" spans="1:11">
      <c r="A33" s="25" t="s">
        <v>216</v>
      </c>
      <c r="B33" s="25" t="s">
        <v>110</v>
      </c>
      <c r="C33" s="33">
        <f>INDEX([2]Freight!$C:$C,MATCH(B33,IF([2]Freight!$C$2:$K$2=$C$2,[2]Freight!$B:$B),0))</f>
        <v>100</v>
      </c>
      <c r="D33" s="33">
        <f>INDEX([2]Freight!$D:$D,MATCH(B33,IF([2]Freight!$C$2:$K$2=$D$2,[2]Freight!$B:$B),0))</f>
        <v>100</v>
      </c>
      <c r="E33" s="33">
        <f>INDEX([2]Freight!$E:$E,MATCH(B33,IF([2]Freight!$C$2:$K$2=$E$2,[2]Freight!$B:$B),0))</f>
        <v>325</v>
      </c>
      <c r="F33" s="33">
        <f>INDEX([2]Freight!$F:$F,MATCH(B33,IF([2]Freight!$C$2:$K$2=$F$2,[2]Freight!$B:$B),0))</f>
        <v>325</v>
      </c>
      <c r="G33" s="33">
        <f>INDEX([2]Freight!$G:$G,MATCH(B33,IF([2]Freight!$C$2:$K$2=$G$2,[2]Freight!$B:$B),0))</f>
        <v>1700</v>
      </c>
      <c r="H33" s="33">
        <f>INDEX([2]Freight!$H:$H,MATCH(B33,IF([2]Freight!$C$2:$K$2=$H$2,[2]Freight!$B:$B),0))</f>
        <v>2100</v>
      </c>
      <c r="I33" s="33">
        <f>INDEX([2]Freight!$I:$I,MATCH(B33,IF([2]Freight!$C$2:$K$2=$I$2,[2]Freight!$B:$B),0))</f>
        <v>2100</v>
      </c>
      <c r="J33" s="33">
        <f>INDEX([2]Freight!$J:$J,MATCH(B33,IF([2]Freight!$C$2:$K$2=$J$2,[2]Freight!$B:$B),0))</f>
        <v>2100</v>
      </c>
      <c r="K33" s="33">
        <f>INDEX([2]Freight!$K:$K,MATCH(B33,IF([2]Freight!$C$2:$K$2=$K$2,[2]Freight!$B:$B),0))</f>
        <v>700</v>
      </c>
    </row>
    <row r="34" spans="1:11">
      <c r="A34" s="25" t="s">
        <v>215</v>
      </c>
      <c r="B34" s="25" t="s">
        <v>142</v>
      </c>
      <c r="C34" s="33">
        <f>INDEX([2]Freight!$C:$C,MATCH(B34,IF([2]Freight!$C$2:$K$2=$C$2,[2]Freight!$B:$B),0))</f>
        <v>100</v>
      </c>
      <c r="D34" s="33">
        <f>INDEX([2]Freight!$D:$D,MATCH(B34,IF([2]Freight!$C$2:$K$2=$D$2,[2]Freight!$B:$B),0))</f>
        <v>100</v>
      </c>
      <c r="E34" s="33">
        <f>INDEX([2]Freight!$E:$E,MATCH(B34,IF([2]Freight!$C$2:$K$2=$E$2,[2]Freight!$B:$B),0))</f>
        <v>300</v>
      </c>
      <c r="F34" s="33">
        <f>INDEX([2]Freight!$F:$F,MATCH(B34,IF([2]Freight!$C$2:$K$2=$F$2,[2]Freight!$B:$B),0))</f>
        <v>300</v>
      </c>
      <c r="G34" s="33">
        <f>INDEX([2]Freight!$G:$G,MATCH(B34,IF([2]Freight!$C$2:$K$2=$G$2,[2]Freight!$B:$B),0))</f>
        <v>1500</v>
      </c>
      <c r="H34" s="33">
        <f>INDEX([2]Freight!$H:$H,MATCH(B34,IF([2]Freight!$C$2:$K$2=$H$2,[2]Freight!$B:$B),0))</f>
        <v>1900</v>
      </c>
      <c r="I34" s="33">
        <f>INDEX([2]Freight!$I:$I,MATCH(B34,IF([2]Freight!$C$2:$K$2=$I$2,[2]Freight!$B:$B),0))</f>
        <v>1900</v>
      </c>
      <c r="J34" s="33">
        <f>INDEX([2]Freight!$J:$J,MATCH(B34,IF([2]Freight!$C$2:$K$2=$J$2,[2]Freight!$B:$B),0))</f>
        <v>1900</v>
      </c>
      <c r="K34" s="33">
        <f>INDEX([2]Freight!$K:$K,MATCH(B34,IF([2]Freight!$C$2:$K$2=$K$2,[2]Freight!$B:$B),0))</f>
        <v>600</v>
      </c>
    </row>
    <row r="35" spans="1:11">
      <c r="A35" s="25" t="s">
        <v>211</v>
      </c>
      <c r="B35" s="25" t="s">
        <v>148</v>
      </c>
      <c r="C35" s="33">
        <f>INDEX([2]Freight!$C:$C,MATCH(B35,IF([2]Freight!$C$2:$K$2=$C$2,[2]Freight!$B:$B),0))</f>
        <v>75</v>
      </c>
      <c r="D35" s="33">
        <f>INDEX([2]Freight!$D:$D,MATCH(B35,IF([2]Freight!$C$2:$K$2=$D$2,[2]Freight!$B:$B),0))</f>
        <v>75</v>
      </c>
      <c r="E35" s="33">
        <f>INDEX([2]Freight!$E:$E,MATCH(B35,IF([2]Freight!$C$2:$K$2=$E$2,[2]Freight!$B:$B),0))</f>
        <v>225</v>
      </c>
      <c r="F35" s="33">
        <f>INDEX([2]Freight!$F:$F,MATCH(B35,IF([2]Freight!$C$2:$K$2=$F$2,[2]Freight!$B:$B),0))</f>
        <v>225</v>
      </c>
      <c r="G35" s="33">
        <f>INDEX([2]Freight!$G:$G,MATCH(B35,IF([2]Freight!$C$2:$K$2=$G$2,[2]Freight!$B:$B),0))</f>
        <v>1095</v>
      </c>
      <c r="H35" s="33">
        <f>INDEX([2]Freight!$H:$H,MATCH(B35,IF([2]Freight!$C$2:$K$2=$H$2,[2]Freight!$B:$B),0))</f>
        <v>1400</v>
      </c>
      <c r="I35" s="33">
        <f>INDEX([2]Freight!$I:$I,MATCH(B35,IF([2]Freight!$C$2:$K$2=$I$2,[2]Freight!$B:$B),0))</f>
        <v>1400</v>
      </c>
      <c r="J35" s="33">
        <f>INDEX([2]Freight!$J:$J,MATCH(B35,IF([2]Freight!$C$2:$K$2=$J$2,[2]Freight!$B:$B),0))</f>
        <v>1500</v>
      </c>
      <c r="K35" s="33">
        <f>INDEX([2]Freight!$K:$K,MATCH(B35,IF([2]Freight!$C$2:$K$2=$K$2,[2]Freight!$B:$B),0))</f>
        <v>400</v>
      </c>
    </row>
    <row r="36" spans="1:11">
      <c r="A36" s="25" t="s">
        <v>216</v>
      </c>
      <c r="B36" s="25" t="s">
        <v>107</v>
      </c>
      <c r="C36" s="33">
        <f>INDEX([2]Freight!$C:$C,MATCH(B36,IF([2]Freight!$C$2:$K$2=$C$2,[2]Freight!$B:$B),0))</f>
        <v>100</v>
      </c>
      <c r="D36" s="33">
        <f>INDEX([2]Freight!$D:$D,MATCH(B36,IF([2]Freight!$C$2:$K$2=$D$2,[2]Freight!$B:$B),0))</f>
        <v>100</v>
      </c>
      <c r="E36" s="33">
        <f>INDEX([2]Freight!$E:$E,MATCH(B36,IF([2]Freight!$C$2:$K$2=$E$2,[2]Freight!$B:$B),0))</f>
        <v>325</v>
      </c>
      <c r="F36" s="33">
        <f>INDEX([2]Freight!$F:$F,MATCH(B36,IF([2]Freight!$C$2:$K$2=$F$2,[2]Freight!$B:$B),0))</f>
        <v>325</v>
      </c>
      <c r="G36" s="33">
        <f>INDEX([2]Freight!$G:$G,MATCH(B36,IF([2]Freight!$C$2:$K$2=$G$2,[2]Freight!$B:$B),0))</f>
        <v>1700</v>
      </c>
      <c r="H36" s="33">
        <f>INDEX([2]Freight!$H:$H,MATCH(B36,IF([2]Freight!$C$2:$K$2=$H$2,[2]Freight!$B:$B),0))</f>
        <v>2100</v>
      </c>
      <c r="I36" s="33">
        <f>INDEX([2]Freight!$I:$I,MATCH(B36,IF([2]Freight!$C$2:$K$2=$I$2,[2]Freight!$B:$B),0))</f>
        <v>2100</v>
      </c>
      <c r="J36" s="33">
        <f>INDEX([2]Freight!$J:$J,MATCH(B36,IF([2]Freight!$C$2:$K$2=$J$2,[2]Freight!$B:$B),0))</f>
        <v>2100</v>
      </c>
      <c r="K36" s="33">
        <f>INDEX([2]Freight!$K:$K,MATCH(B36,IF([2]Freight!$C$2:$K$2=$K$2,[2]Freight!$B:$B),0))</f>
        <v>700</v>
      </c>
    </row>
    <row r="37" spans="1:11">
      <c r="A37" s="25" t="s">
        <v>215</v>
      </c>
      <c r="B37" s="25" t="s">
        <v>124</v>
      </c>
      <c r="C37" s="33">
        <f>INDEX([2]Freight!$C:$C,MATCH(B37,IF([2]Freight!$C$2:$K$2=$C$2,[2]Freight!$B:$B),0))</f>
        <v>100</v>
      </c>
      <c r="D37" s="33">
        <f>INDEX([2]Freight!$D:$D,MATCH(B37,IF([2]Freight!$C$2:$K$2=$D$2,[2]Freight!$B:$B),0))</f>
        <v>100</v>
      </c>
      <c r="E37" s="33">
        <f>INDEX([2]Freight!$E:$E,MATCH(B37,IF([2]Freight!$C$2:$K$2=$E$2,[2]Freight!$B:$B),0))</f>
        <v>300</v>
      </c>
      <c r="F37" s="33">
        <f>INDEX([2]Freight!$F:$F,MATCH(B37,IF([2]Freight!$C$2:$K$2=$F$2,[2]Freight!$B:$B),0))</f>
        <v>300</v>
      </c>
      <c r="G37" s="33">
        <f>INDEX([2]Freight!$G:$G,MATCH(B37,IF([2]Freight!$C$2:$K$2=$G$2,[2]Freight!$B:$B),0))</f>
        <v>1500</v>
      </c>
      <c r="H37" s="33">
        <f>INDEX([2]Freight!$H:$H,MATCH(B37,IF([2]Freight!$C$2:$K$2=$H$2,[2]Freight!$B:$B),0))</f>
        <v>1900</v>
      </c>
      <c r="I37" s="33">
        <f>INDEX([2]Freight!$I:$I,MATCH(B37,IF([2]Freight!$C$2:$K$2=$I$2,[2]Freight!$B:$B),0))</f>
        <v>1900</v>
      </c>
      <c r="J37" s="33">
        <f>INDEX([2]Freight!$J:$J,MATCH(B37,IF([2]Freight!$C$2:$K$2=$J$2,[2]Freight!$B:$B),0))</f>
        <v>1900</v>
      </c>
      <c r="K37" s="33">
        <f>INDEX([2]Freight!$K:$K,MATCH(B37,IF([2]Freight!$C$2:$K$2=$K$2,[2]Freight!$B:$B),0))</f>
        <v>600</v>
      </c>
    </row>
    <row r="38" spans="1:11">
      <c r="A38" s="25" t="s">
        <v>215</v>
      </c>
      <c r="B38" s="25" t="s">
        <v>140</v>
      </c>
      <c r="C38" s="33">
        <f>INDEX([2]Freight!$C:$C,MATCH(B38,IF([2]Freight!$C$2:$K$2=$C$2,[2]Freight!$B:$B),0))</f>
        <v>100</v>
      </c>
      <c r="D38" s="33">
        <f>INDEX([2]Freight!$D:$D,MATCH(B38,IF([2]Freight!$C$2:$K$2=$D$2,[2]Freight!$B:$B),0))</f>
        <v>100</v>
      </c>
      <c r="E38" s="33">
        <f>INDEX([2]Freight!$E:$E,MATCH(B38,IF([2]Freight!$C$2:$K$2=$E$2,[2]Freight!$B:$B),0))</f>
        <v>300</v>
      </c>
      <c r="F38" s="33">
        <f>INDEX([2]Freight!$F:$F,MATCH(B38,IF([2]Freight!$C$2:$K$2=$F$2,[2]Freight!$B:$B),0))</f>
        <v>300</v>
      </c>
      <c r="G38" s="33">
        <f>INDEX([2]Freight!$G:$G,MATCH(B38,IF([2]Freight!$C$2:$K$2=$G$2,[2]Freight!$B:$B),0))</f>
        <v>1500</v>
      </c>
      <c r="H38" s="33">
        <f>INDEX([2]Freight!$H:$H,MATCH(B38,IF([2]Freight!$C$2:$K$2=$H$2,[2]Freight!$B:$B),0))</f>
        <v>1900</v>
      </c>
      <c r="I38" s="33">
        <f>INDEX([2]Freight!$I:$I,MATCH(B38,IF([2]Freight!$C$2:$K$2=$I$2,[2]Freight!$B:$B),0))</f>
        <v>1900</v>
      </c>
      <c r="J38" s="33">
        <f>INDEX([2]Freight!$J:$J,MATCH(B38,IF([2]Freight!$C$2:$K$2=$J$2,[2]Freight!$B:$B),0))</f>
        <v>1900</v>
      </c>
      <c r="K38" s="33">
        <f>INDEX([2]Freight!$K:$K,MATCH(B38,IF([2]Freight!$C$2:$K$2=$K$2,[2]Freight!$B:$B),0))</f>
        <v>600</v>
      </c>
    </row>
    <row r="39" spans="1:11">
      <c r="A39" s="25" t="s">
        <v>211</v>
      </c>
      <c r="B39" s="25" t="s">
        <v>147</v>
      </c>
      <c r="C39" s="33">
        <f>INDEX([2]Freight!$C:$C,MATCH(B39,IF([2]Freight!$C$2:$K$2=$C$2,[2]Freight!$B:$B),0))</f>
        <v>75</v>
      </c>
      <c r="D39" s="33">
        <f>INDEX([2]Freight!$D:$D,MATCH(B39,IF([2]Freight!$C$2:$K$2=$D$2,[2]Freight!$B:$B),0))</f>
        <v>75</v>
      </c>
      <c r="E39" s="33">
        <f>INDEX([2]Freight!$E:$E,MATCH(B39,IF([2]Freight!$C$2:$K$2=$E$2,[2]Freight!$B:$B),0))</f>
        <v>225</v>
      </c>
      <c r="F39" s="33">
        <f>INDEX([2]Freight!$F:$F,MATCH(B39,IF([2]Freight!$C$2:$K$2=$F$2,[2]Freight!$B:$B),0))</f>
        <v>225</v>
      </c>
      <c r="G39" s="33">
        <f>INDEX([2]Freight!$G:$G,MATCH(B39,IF([2]Freight!$C$2:$K$2=$G$2,[2]Freight!$B:$B),0))</f>
        <v>1095</v>
      </c>
      <c r="H39" s="33">
        <f>INDEX([2]Freight!$H:$H,MATCH(B39,IF([2]Freight!$C$2:$K$2=$H$2,[2]Freight!$B:$B),0))</f>
        <v>1400</v>
      </c>
      <c r="I39" s="33">
        <f>INDEX([2]Freight!$I:$I,MATCH(B39,IF([2]Freight!$C$2:$K$2=$I$2,[2]Freight!$B:$B),0))</f>
        <v>1400</v>
      </c>
      <c r="J39" s="33">
        <f>INDEX([2]Freight!$J:$J,MATCH(B39,IF([2]Freight!$C$2:$K$2=$J$2,[2]Freight!$B:$B),0))</f>
        <v>1500</v>
      </c>
      <c r="K39" s="33">
        <f>INDEX([2]Freight!$K:$K,MATCH(B39,IF([2]Freight!$C$2:$K$2=$K$2,[2]Freight!$B:$B),0))</f>
        <v>400</v>
      </c>
    </row>
    <row r="40" spans="1:11">
      <c r="A40" s="25" t="s">
        <v>218</v>
      </c>
      <c r="B40" s="25" t="s">
        <v>153</v>
      </c>
      <c r="C40" s="33">
        <f>INDEX([2]Freight!$C:$C,MATCH(B40,IF([2]Freight!$C$2:$K$2=$C$2,[2]Freight!$B:$B),0))</f>
        <v>50</v>
      </c>
      <c r="D40" s="33">
        <f>INDEX([2]Freight!$D:$D,MATCH(B40,IF([2]Freight!$C$2:$K$2=$D$2,[2]Freight!$B:$B),0))</f>
        <v>50</v>
      </c>
      <c r="E40" s="33">
        <f>INDEX([2]Freight!$E:$E,MATCH(B40,IF([2]Freight!$C$2:$K$2=$E$2,[2]Freight!$B:$B),0))</f>
        <v>100</v>
      </c>
      <c r="F40" s="33">
        <f>INDEX([2]Freight!$F:$F,MATCH(B40,IF([2]Freight!$C$2:$K$2=$F$2,[2]Freight!$B:$B),0))</f>
        <v>100</v>
      </c>
      <c r="G40" s="33">
        <f>INDEX([2]Freight!$G:$G,MATCH(B40,IF([2]Freight!$C$2:$K$2=$G$2,[2]Freight!$B:$B),0))</f>
        <v>250</v>
      </c>
      <c r="H40" s="33">
        <f>INDEX([2]Freight!$H:$H,MATCH(B40,IF([2]Freight!$C$2:$K$2=$H$2,[2]Freight!$B:$B),0))</f>
        <v>250</v>
      </c>
      <c r="I40" s="33">
        <f>INDEX([2]Freight!$I:$I,MATCH(B40,IF([2]Freight!$C$2:$K$2=$I$2,[2]Freight!$B:$B),0))</f>
        <v>250</v>
      </c>
      <c r="J40" s="33">
        <f>INDEX([2]Freight!$J:$J,MATCH(B40,IF([2]Freight!$C$2:$K$2=$J$2,[2]Freight!$B:$B),0))</f>
        <v>500</v>
      </c>
      <c r="K40" s="33">
        <f>INDEX([2]Freight!$K:$K,MATCH(B40,IF([2]Freight!$C$2:$K$2=$K$2,[2]Freight!$B:$B),0))</f>
        <v>0</v>
      </c>
    </row>
    <row r="41" spans="1:11">
      <c r="A41" s="25" t="s">
        <v>216</v>
      </c>
      <c r="B41" s="25" t="s">
        <v>115</v>
      </c>
      <c r="C41" s="33">
        <f>INDEX([2]Freight!$C:$C,MATCH(B41,IF([2]Freight!$C$2:$K$2=$C$2,[2]Freight!$B:$B),0))</f>
        <v>100</v>
      </c>
      <c r="D41" s="33">
        <f>INDEX([2]Freight!$D:$D,MATCH(B41,IF([2]Freight!$C$2:$K$2=$D$2,[2]Freight!$B:$B),0))</f>
        <v>100</v>
      </c>
      <c r="E41" s="33">
        <f>INDEX([2]Freight!$E:$E,MATCH(B41,IF([2]Freight!$C$2:$K$2=$E$2,[2]Freight!$B:$B),0))</f>
        <v>325</v>
      </c>
      <c r="F41" s="33">
        <f>INDEX([2]Freight!$F:$F,MATCH(B41,IF([2]Freight!$C$2:$K$2=$F$2,[2]Freight!$B:$B),0))</f>
        <v>325</v>
      </c>
      <c r="G41" s="33">
        <f>INDEX([2]Freight!$G:$G,MATCH(B41,IF([2]Freight!$C$2:$K$2=$G$2,[2]Freight!$B:$B),0))</f>
        <v>1700</v>
      </c>
      <c r="H41" s="33">
        <f>INDEX([2]Freight!$H:$H,MATCH(B41,IF([2]Freight!$C$2:$K$2=$H$2,[2]Freight!$B:$B),0))</f>
        <v>2100</v>
      </c>
      <c r="I41" s="33">
        <f>INDEX([2]Freight!$I:$I,MATCH(B41,IF([2]Freight!$C$2:$K$2=$I$2,[2]Freight!$B:$B),0))</f>
        <v>2100</v>
      </c>
      <c r="J41" s="33">
        <f>INDEX([2]Freight!$J:$J,MATCH(B41,IF([2]Freight!$C$2:$K$2=$J$2,[2]Freight!$B:$B),0))</f>
        <v>2100</v>
      </c>
      <c r="K41" s="33">
        <f>INDEX([2]Freight!$K:$K,MATCH(B41,IF([2]Freight!$C$2:$K$2=$K$2,[2]Freight!$B:$B),0))</f>
        <v>700</v>
      </c>
    </row>
    <row r="42" spans="1:11">
      <c r="A42" s="25" t="s">
        <v>216</v>
      </c>
      <c r="B42" s="25" t="s">
        <v>108</v>
      </c>
      <c r="C42" s="33">
        <f>INDEX([2]Freight!$C:$C,MATCH(B42,IF([2]Freight!$C$2:$K$2=$C$2,[2]Freight!$B:$B),0))</f>
        <v>100</v>
      </c>
      <c r="D42" s="33">
        <f>INDEX([2]Freight!$D:$D,MATCH(B42,IF([2]Freight!$C$2:$K$2=$D$2,[2]Freight!$B:$B),0))</f>
        <v>100</v>
      </c>
      <c r="E42" s="33">
        <f>INDEX([2]Freight!$E:$E,MATCH(B42,IF([2]Freight!$C$2:$K$2=$E$2,[2]Freight!$B:$B),0))</f>
        <v>325</v>
      </c>
      <c r="F42" s="33">
        <f>INDEX([2]Freight!$F:$F,MATCH(B42,IF([2]Freight!$C$2:$K$2=$F$2,[2]Freight!$B:$B),0))</f>
        <v>325</v>
      </c>
      <c r="G42" s="33">
        <f>INDEX([2]Freight!$G:$G,MATCH(B42,IF([2]Freight!$C$2:$K$2=$G$2,[2]Freight!$B:$B),0))</f>
        <v>1700</v>
      </c>
      <c r="H42" s="33">
        <f>INDEX([2]Freight!$H:$H,MATCH(B42,IF([2]Freight!$C$2:$K$2=$H$2,[2]Freight!$B:$B),0))</f>
        <v>2100</v>
      </c>
      <c r="I42" s="33">
        <f>INDEX([2]Freight!$I:$I,MATCH(B42,IF([2]Freight!$C$2:$K$2=$I$2,[2]Freight!$B:$B),0))</f>
        <v>2100</v>
      </c>
      <c r="J42" s="33">
        <f>INDEX([2]Freight!$J:$J,MATCH(B42,IF([2]Freight!$C$2:$K$2=$J$2,[2]Freight!$B:$B),0))</f>
        <v>2100</v>
      </c>
      <c r="K42" s="33">
        <f>INDEX([2]Freight!$K:$K,MATCH(B42,IF([2]Freight!$C$2:$K$2=$K$2,[2]Freight!$B:$B),0))</f>
        <v>700</v>
      </c>
    </row>
    <row r="43" spans="1:11">
      <c r="A43" s="25" t="s">
        <v>216</v>
      </c>
      <c r="B43" s="25" t="s">
        <v>119</v>
      </c>
      <c r="C43" s="33">
        <f>INDEX([2]Freight!$C:$C,MATCH(B43,IF([2]Freight!$C$2:$K$2=$C$2,[2]Freight!$B:$B),0))</f>
        <v>100</v>
      </c>
      <c r="D43" s="33">
        <f>INDEX([2]Freight!$D:$D,MATCH(B43,IF([2]Freight!$C$2:$K$2=$D$2,[2]Freight!$B:$B),0))</f>
        <v>100</v>
      </c>
      <c r="E43" s="33">
        <f>INDEX([2]Freight!$E:$E,MATCH(B43,IF([2]Freight!$C$2:$K$2=$E$2,[2]Freight!$B:$B),0))</f>
        <v>325</v>
      </c>
      <c r="F43" s="33">
        <f>INDEX([2]Freight!$F:$F,MATCH(B43,IF([2]Freight!$C$2:$K$2=$F$2,[2]Freight!$B:$B),0))</f>
        <v>325</v>
      </c>
      <c r="G43" s="33">
        <f>INDEX([2]Freight!$G:$G,MATCH(B43,IF([2]Freight!$C$2:$K$2=$G$2,[2]Freight!$B:$B),0))</f>
        <v>1700</v>
      </c>
      <c r="H43" s="33">
        <f>INDEX([2]Freight!$H:$H,MATCH(B43,IF([2]Freight!$C$2:$K$2=$H$2,[2]Freight!$B:$B),0))</f>
        <v>2100</v>
      </c>
      <c r="I43" s="33">
        <f>INDEX([2]Freight!$I:$I,MATCH(B43,IF([2]Freight!$C$2:$K$2=$I$2,[2]Freight!$B:$B),0))</f>
        <v>2100</v>
      </c>
      <c r="J43" s="33">
        <f>INDEX([2]Freight!$J:$J,MATCH(B43,IF([2]Freight!$C$2:$K$2=$J$2,[2]Freight!$B:$B),0))</f>
        <v>2100</v>
      </c>
      <c r="K43" s="33">
        <f>INDEX([2]Freight!$K:$K,MATCH(B43,IF([2]Freight!$C$2:$K$2=$K$2,[2]Freight!$B:$B),0))</f>
        <v>700</v>
      </c>
    </row>
    <row r="44" spans="1:11">
      <c r="A44" s="25" t="s">
        <v>215</v>
      </c>
      <c r="B44" s="25" t="s">
        <v>136</v>
      </c>
      <c r="C44" s="33">
        <f>INDEX([2]Freight!$C:$C,MATCH(B44,IF([2]Freight!$C$2:$K$2=$C$2,[2]Freight!$B:$B),0))</f>
        <v>100</v>
      </c>
      <c r="D44" s="33">
        <f>INDEX([2]Freight!$D:$D,MATCH(B44,IF([2]Freight!$C$2:$K$2=$D$2,[2]Freight!$B:$B),0))</f>
        <v>100</v>
      </c>
      <c r="E44" s="33">
        <f>INDEX([2]Freight!$E:$E,MATCH(B44,IF([2]Freight!$C$2:$K$2=$E$2,[2]Freight!$B:$B),0))</f>
        <v>300</v>
      </c>
      <c r="F44" s="33">
        <f>INDEX([2]Freight!$F:$F,MATCH(B44,IF([2]Freight!$C$2:$K$2=$F$2,[2]Freight!$B:$B),0))</f>
        <v>300</v>
      </c>
      <c r="G44" s="33">
        <f>INDEX([2]Freight!$G:$G,MATCH(B44,IF([2]Freight!$C$2:$K$2=$G$2,[2]Freight!$B:$B),0))</f>
        <v>1500</v>
      </c>
      <c r="H44" s="33">
        <f>INDEX([2]Freight!$H:$H,MATCH(B44,IF([2]Freight!$C$2:$K$2=$H$2,[2]Freight!$B:$B),0))</f>
        <v>1900</v>
      </c>
      <c r="I44" s="33">
        <f>INDEX([2]Freight!$I:$I,MATCH(B44,IF([2]Freight!$C$2:$K$2=$I$2,[2]Freight!$B:$B),0))</f>
        <v>1900</v>
      </c>
      <c r="J44" s="33">
        <f>INDEX([2]Freight!$J:$J,MATCH(B44,IF([2]Freight!$C$2:$K$2=$J$2,[2]Freight!$B:$B),0))</f>
        <v>1900</v>
      </c>
      <c r="K44" s="33">
        <f>INDEX([2]Freight!$K:$K,MATCH(B44,IF([2]Freight!$C$2:$K$2=$K$2,[2]Freight!$B:$B),0))</f>
        <v>600</v>
      </c>
    </row>
    <row r="45" spans="1:11">
      <c r="A45" s="25" t="s">
        <v>215</v>
      </c>
      <c r="B45" s="25" t="s">
        <v>126</v>
      </c>
      <c r="C45" s="33">
        <f>INDEX([2]Freight!$C:$C,MATCH(B45,IF([2]Freight!$C$2:$K$2=$C$2,[2]Freight!$B:$B),0))</f>
        <v>100</v>
      </c>
      <c r="D45" s="33">
        <f>INDEX([2]Freight!$D:$D,MATCH(B45,IF([2]Freight!$C$2:$K$2=$D$2,[2]Freight!$B:$B),0))</f>
        <v>100</v>
      </c>
      <c r="E45" s="33">
        <f>INDEX([2]Freight!$E:$E,MATCH(B45,IF([2]Freight!$C$2:$K$2=$E$2,[2]Freight!$B:$B),0))</f>
        <v>300</v>
      </c>
      <c r="F45" s="33">
        <f>INDEX([2]Freight!$F:$F,MATCH(B45,IF([2]Freight!$C$2:$K$2=$F$2,[2]Freight!$B:$B),0))</f>
        <v>300</v>
      </c>
      <c r="G45" s="33">
        <f>INDEX([2]Freight!$G:$G,MATCH(B45,IF([2]Freight!$C$2:$K$2=$G$2,[2]Freight!$B:$B),0))</f>
        <v>1500</v>
      </c>
      <c r="H45" s="33">
        <f>INDEX([2]Freight!$H:$H,MATCH(B45,IF([2]Freight!$C$2:$K$2=$H$2,[2]Freight!$B:$B),0))</f>
        <v>1900</v>
      </c>
      <c r="I45" s="33">
        <f>INDEX([2]Freight!$I:$I,MATCH(B45,IF([2]Freight!$C$2:$K$2=$I$2,[2]Freight!$B:$B),0))</f>
        <v>1900</v>
      </c>
      <c r="J45" s="33">
        <f>INDEX([2]Freight!$J:$J,MATCH(B45,IF([2]Freight!$C$2:$K$2=$J$2,[2]Freight!$B:$B),0))</f>
        <v>1900</v>
      </c>
      <c r="K45" s="33">
        <f>INDEX([2]Freight!$K:$K,MATCH(B45,IF([2]Freight!$C$2:$K$2=$K$2,[2]Freight!$B:$B),0))</f>
        <v>600</v>
      </c>
    </row>
    <row r="46" spans="1:11">
      <c r="A46" s="25" t="s">
        <v>215</v>
      </c>
      <c r="B46" s="25" t="s">
        <v>138</v>
      </c>
      <c r="C46" s="33">
        <f>INDEX([2]Freight!$C:$C,MATCH(B46,IF([2]Freight!$C$2:$K$2=$C$2,[2]Freight!$B:$B),0))</f>
        <v>100</v>
      </c>
      <c r="D46" s="33">
        <f>INDEX([2]Freight!$D:$D,MATCH(B46,IF([2]Freight!$C$2:$K$2=$D$2,[2]Freight!$B:$B),0))</f>
        <v>100</v>
      </c>
      <c r="E46" s="33">
        <f>INDEX([2]Freight!$E:$E,MATCH(B46,IF([2]Freight!$C$2:$K$2=$E$2,[2]Freight!$B:$B),0))</f>
        <v>300</v>
      </c>
      <c r="F46" s="33">
        <f>INDEX([2]Freight!$F:$F,MATCH(B46,IF([2]Freight!$C$2:$K$2=$F$2,[2]Freight!$B:$B),0))</f>
        <v>300</v>
      </c>
      <c r="G46" s="33">
        <f>INDEX([2]Freight!$G:$G,MATCH(B46,IF([2]Freight!$C$2:$K$2=$G$2,[2]Freight!$B:$B),0))</f>
        <v>1500</v>
      </c>
      <c r="H46" s="33">
        <f>INDEX([2]Freight!$H:$H,MATCH(B46,IF([2]Freight!$C$2:$K$2=$H$2,[2]Freight!$B:$B),0))</f>
        <v>1900</v>
      </c>
      <c r="I46" s="33">
        <f>INDEX([2]Freight!$I:$I,MATCH(B46,IF([2]Freight!$C$2:$K$2=$I$2,[2]Freight!$B:$B),0))</f>
        <v>1900</v>
      </c>
      <c r="J46" s="33">
        <f>INDEX([2]Freight!$J:$J,MATCH(B46,IF([2]Freight!$C$2:$K$2=$J$2,[2]Freight!$B:$B),0))</f>
        <v>1900</v>
      </c>
      <c r="K46" s="33">
        <f>INDEX([2]Freight!$K:$K,MATCH(B46,IF([2]Freight!$C$2:$K$2=$K$2,[2]Freight!$B:$B),0))</f>
        <v>600</v>
      </c>
    </row>
    <row r="47" spans="1:11">
      <c r="A47" s="25" t="s">
        <v>211</v>
      </c>
      <c r="B47" s="25" t="s">
        <v>150</v>
      </c>
      <c r="C47" s="33">
        <f>INDEX([2]Freight!$C:$C,MATCH(B47,IF([2]Freight!$C$2:$K$2=$C$2,[2]Freight!$B:$B),0))</f>
        <v>75</v>
      </c>
      <c r="D47" s="33">
        <f>INDEX([2]Freight!$D:$D,MATCH(B47,IF([2]Freight!$C$2:$K$2=$D$2,[2]Freight!$B:$B),0))</f>
        <v>75</v>
      </c>
      <c r="E47" s="33">
        <f>INDEX([2]Freight!$E:$E,MATCH(B47,IF([2]Freight!$C$2:$K$2=$E$2,[2]Freight!$B:$B),0))</f>
        <v>225</v>
      </c>
      <c r="F47" s="33">
        <f>INDEX([2]Freight!$F:$F,MATCH(B47,IF([2]Freight!$C$2:$K$2=$F$2,[2]Freight!$B:$B),0))</f>
        <v>225</v>
      </c>
      <c r="G47" s="33">
        <f>INDEX([2]Freight!$G:$G,MATCH(B47,IF([2]Freight!$C$2:$K$2=$G$2,[2]Freight!$B:$B),0))</f>
        <v>1095</v>
      </c>
      <c r="H47" s="33">
        <f>INDEX([2]Freight!$H:$H,MATCH(B47,IF([2]Freight!$C$2:$K$2=$H$2,[2]Freight!$B:$B),0))</f>
        <v>1400</v>
      </c>
      <c r="I47" s="33">
        <f>INDEX([2]Freight!$I:$I,MATCH(B47,IF([2]Freight!$C$2:$K$2=$I$2,[2]Freight!$B:$B),0))</f>
        <v>1400</v>
      </c>
      <c r="J47" s="33">
        <f>INDEX([2]Freight!$J:$J,MATCH(B47,IF([2]Freight!$C$2:$K$2=$J$2,[2]Freight!$B:$B),0))</f>
        <v>1500</v>
      </c>
      <c r="K47" s="33">
        <f>INDEX([2]Freight!$K:$K,MATCH(B47,IF([2]Freight!$C$2:$K$2=$K$2,[2]Freight!$B:$B),0))</f>
        <v>400</v>
      </c>
    </row>
    <row r="48" spans="1:11">
      <c r="A48" s="25" t="s">
        <v>216</v>
      </c>
      <c r="B48" s="25" t="s">
        <v>117</v>
      </c>
      <c r="C48" s="33">
        <f>INDEX([2]Freight!$C:$C,MATCH(B48,IF([2]Freight!$C$2:$K$2=$C$2,[2]Freight!$B:$B),0))</f>
        <v>100</v>
      </c>
      <c r="D48" s="33">
        <f>INDEX([2]Freight!$D:$D,MATCH(B48,IF([2]Freight!$C$2:$K$2=$D$2,[2]Freight!$B:$B),0))</f>
        <v>100</v>
      </c>
      <c r="E48" s="33">
        <f>INDEX([2]Freight!$E:$E,MATCH(B48,IF([2]Freight!$C$2:$K$2=$E$2,[2]Freight!$B:$B),0))</f>
        <v>325</v>
      </c>
      <c r="F48" s="33">
        <f>INDEX([2]Freight!$F:$F,MATCH(B48,IF([2]Freight!$C$2:$K$2=$F$2,[2]Freight!$B:$B),0))</f>
        <v>325</v>
      </c>
      <c r="G48" s="33">
        <f>INDEX([2]Freight!$G:$G,MATCH(B48,IF([2]Freight!$C$2:$K$2=$G$2,[2]Freight!$B:$B),0))</f>
        <v>1700</v>
      </c>
      <c r="H48" s="33">
        <f>INDEX([2]Freight!$H:$H,MATCH(B48,IF([2]Freight!$C$2:$K$2=$H$2,[2]Freight!$B:$B),0))</f>
        <v>2100</v>
      </c>
      <c r="I48" s="33">
        <f>INDEX([2]Freight!$I:$I,MATCH(B48,IF([2]Freight!$C$2:$K$2=$I$2,[2]Freight!$B:$B),0))</f>
        <v>2100</v>
      </c>
      <c r="J48" s="33">
        <f>INDEX([2]Freight!$J:$J,MATCH(B48,IF([2]Freight!$C$2:$K$2=$J$2,[2]Freight!$B:$B),0))</f>
        <v>2100</v>
      </c>
      <c r="K48" s="33">
        <f>INDEX([2]Freight!$K:$K,MATCH(B48,IF([2]Freight!$C$2:$K$2=$K$2,[2]Freight!$B:$B),0))</f>
        <v>700</v>
      </c>
    </row>
    <row r="49" spans="1:11">
      <c r="A49" s="25" t="s">
        <v>216</v>
      </c>
      <c r="B49" s="25" t="s">
        <v>104</v>
      </c>
      <c r="C49" s="33">
        <f>INDEX([2]Freight!$C:$C,MATCH(B49,IF([2]Freight!$C$2:$K$2=$C$2,[2]Freight!$B:$B),0))</f>
        <v>100</v>
      </c>
      <c r="D49" s="33">
        <f>INDEX([2]Freight!$D:$D,MATCH(B49,IF([2]Freight!$C$2:$K$2=$D$2,[2]Freight!$B:$B),0))</f>
        <v>100</v>
      </c>
      <c r="E49" s="33">
        <f>INDEX([2]Freight!$E:$E,MATCH(B49,IF([2]Freight!$C$2:$K$2=$E$2,[2]Freight!$B:$B),0))</f>
        <v>325</v>
      </c>
      <c r="F49" s="33">
        <f>INDEX([2]Freight!$F:$F,MATCH(B49,IF([2]Freight!$C$2:$K$2=$F$2,[2]Freight!$B:$B),0))</f>
        <v>325</v>
      </c>
      <c r="G49" s="33">
        <f>INDEX([2]Freight!$G:$G,MATCH(B49,IF([2]Freight!$C$2:$K$2=$G$2,[2]Freight!$B:$B),0))</f>
        <v>1700</v>
      </c>
      <c r="H49" s="33">
        <f>INDEX([2]Freight!$H:$H,MATCH(B49,IF([2]Freight!$C$2:$K$2=$H$2,[2]Freight!$B:$B),0))</f>
        <v>2100</v>
      </c>
      <c r="I49" s="33">
        <f>INDEX([2]Freight!$I:$I,MATCH(B49,IF([2]Freight!$C$2:$K$2=$I$2,[2]Freight!$B:$B),0))</f>
        <v>2100</v>
      </c>
      <c r="J49" s="33">
        <f>INDEX([2]Freight!$J:$J,MATCH(B49,IF([2]Freight!$C$2:$K$2=$J$2,[2]Freight!$B:$B),0))</f>
        <v>2100</v>
      </c>
      <c r="K49" s="33">
        <f>INDEX([2]Freight!$K:$K,MATCH(B49,IF([2]Freight!$C$2:$K$2=$K$2,[2]Freight!$B:$B),0))</f>
        <v>700</v>
      </c>
    </row>
    <row r="50" spans="1:11">
      <c r="A50" s="25" t="s">
        <v>211</v>
      </c>
      <c r="B50" s="25" t="s">
        <v>149</v>
      </c>
      <c r="C50" s="33">
        <f>INDEX([2]Freight!$C:$C,MATCH(B50,IF([2]Freight!$C$2:$K$2=$C$2,[2]Freight!$B:$B),0))</f>
        <v>75</v>
      </c>
      <c r="D50" s="33">
        <f>INDEX([2]Freight!$D:$D,MATCH(B50,IF([2]Freight!$C$2:$K$2=$D$2,[2]Freight!$B:$B),0))</f>
        <v>75</v>
      </c>
      <c r="E50" s="33">
        <f>INDEX([2]Freight!$E:$E,MATCH(B50,IF([2]Freight!$C$2:$K$2=$E$2,[2]Freight!$B:$B),0))</f>
        <v>225</v>
      </c>
      <c r="F50" s="33">
        <f>INDEX([2]Freight!$F:$F,MATCH(B50,IF([2]Freight!$C$2:$K$2=$F$2,[2]Freight!$B:$B),0))</f>
        <v>225</v>
      </c>
      <c r="G50" s="33">
        <f>INDEX([2]Freight!$G:$G,MATCH(B50,IF([2]Freight!$C$2:$K$2=$G$2,[2]Freight!$B:$B),0))</f>
        <v>1095</v>
      </c>
      <c r="H50" s="33">
        <f>INDEX([2]Freight!$H:$H,MATCH(B50,IF([2]Freight!$C$2:$K$2=$H$2,[2]Freight!$B:$B),0))</f>
        <v>1400</v>
      </c>
      <c r="I50" s="33">
        <f>INDEX([2]Freight!$I:$I,MATCH(B50,IF([2]Freight!$C$2:$K$2=$I$2,[2]Freight!$B:$B),0))</f>
        <v>1400</v>
      </c>
      <c r="J50" s="33">
        <f>INDEX([2]Freight!$J:$J,MATCH(B50,IF([2]Freight!$C$2:$K$2=$J$2,[2]Freight!$B:$B),0))</f>
        <v>1500</v>
      </c>
      <c r="K50" s="33">
        <f>INDEX([2]Freight!$K:$K,MATCH(B50,IF([2]Freight!$C$2:$K$2=$K$2,[2]Freight!$B:$B),0))</f>
        <v>400</v>
      </c>
    </row>
    <row r="51" spans="1:11">
      <c r="A51" s="25" t="s">
        <v>215</v>
      </c>
      <c r="B51" s="25" t="s">
        <v>128</v>
      </c>
      <c r="C51" s="33">
        <f>INDEX([2]Freight!$C:$C,MATCH(B51,IF([2]Freight!$C$2:$K$2=$C$2,[2]Freight!$B:$B),0))</f>
        <v>100</v>
      </c>
      <c r="D51" s="33">
        <f>INDEX([2]Freight!$D:$D,MATCH(B51,IF([2]Freight!$C$2:$K$2=$D$2,[2]Freight!$B:$B),0))</f>
        <v>100</v>
      </c>
      <c r="E51" s="33">
        <f>INDEX([2]Freight!$E:$E,MATCH(B51,IF([2]Freight!$C$2:$K$2=$E$2,[2]Freight!$B:$B),0))</f>
        <v>300</v>
      </c>
      <c r="F51" s="33">
        <f>INDEX([2]Freight!$F:$F,MATCH(B51,IF([2]Freight!$C$2:$K$2=$F$2,[2]Freight!$B:$B),0))</f>
        <v>300</v>
      </c>
      <c r="G51" s="33">
        <f>INDEX([2]Freight!$G:$G,MATCH(B51,IF([2]Freight!$C$2:$K$2=$G$2,[2]Freight!$B:$B),0))</f>
        <v>1500</v>
      </c>
      <c r="H51" s="33">
        <f>INDEX([2]Freight!$H:$H,MATCH(B51,IF([2]Freight!$C$2:$K$2=$H$2,[2]Freight!$B:$B),0))</f>
        <v>1900</v>
      </c>
      <c r="I51" s="33">
        <f>INDEX([2]Freight!$I:$I,MATCH(B51,IF([2]Freight!$C$2:$K$2=$I$2,[2]Freight!$B:$B),0))</f>
        <v>1900</v>
      </c>
      <c r="J51" s="33">
        <f>INDEX([2]Freight!$J:$J,MATCH(B51,IF([2]Freight!$C$2:$K$2=$J$2,[2]Freight!$B:$B),0))</f>
        <v>1900</v>
      </c>
      <c r="K51" s="33">
        <f>INDEX([2]Freight!$K:$K,MATCH(B51,IF([2]Freight!$C$2:$K$2=$K$2,[2]Freight!$B:$B),0))</f>
        <v>600</v>
      </c>
    </row>
    <row r="52" spans="1:11">
      <c r="A52" s="25" t="s">
        <v>216</v>
      </c>
      <c r="B52" s="25" t="s">
        <v>116</v>
      </c>
      <c r="C52" s="33">
        <f>INDEX([2]Freight!$C:$C,MATCH(B52,IF([2]Freight!$C$2:$K$2=$C$2,[2]Freight!$B:$B),0))</f>
        <v>100</v>
      </c>
      <c r="D52" s="33">
        <f>INDEX([2]Freight!$D:$D,MATCH(B52,IF([2]Freight!$C$2:$K$2=$D$2,[2]Freight!$B:$B),0))</f>
        <v>100</v>
      </c>
      <c r="E52" s="33">
        <f>INDEX([2]Freight!$E:$E,MATCH(B52,IF([2]Freight!$C$2:$K$2=$E$2,[2]Freight!$B:$B),0))</f>
        <v>325</v>
      </c>
      <c r="F52" s="33">
        <f>INDEX([2]Freight!$F:$F,MATCH(B52,IF([2]Freight!$C$2:$K$2=$F$2,[2]Freight!$B:$B),0))</f>
        <v>325</v>
      </c>
      <c r="G52" s="33">
        <f>INDEX([2]Freight!$G:$G,MATCH(B52,IF([2]Freight!$C$2:$K$2=$G$2,[2]Freight!$B:$B),0))</f>
        <v>1700</v>
      </c>
      <c r="H52" s="33">
        <f>INDEX([2]Freight!$H:$H,MATCH(B52,IF([2]Freight!$C$2:$K$2=$H$2,[2]Freight!$B:$B),0))</f>
        <v>2100</v>
      </c>
      <c r="I52" s="33">
        <f>INDEX([2]Freight!$I:$I,MATCH(B52,IF([2]Freight!$C$2:$K$2=$I$2,[2]Freight!$B:$B),0))</f>
        <v>2100</v>
      </c>
      <c r="J52" s="33">
        <f>INDEX([2]Freight!$J:$J,MATCH(B52,IF([2]Freight!$C$2:$K$2=$J$2,[2]Freight!$B:$B),0))</f>
        <v>2100</v>
      </c>
      <c r="K52" s="33">
        <f>INDEX([2]Freight!$K:$K,MATCH(B52,IF([2]Freight!$C$2:$K$2=$K$2,[2]Freight!$B:$B),0))</f>
        <v>700</v>
      </c>
    </row>
    <row r="53" spans="1:11">
      <c r="A53" s="25" t="s">
        <v>215</v>
      </c>
      <c r="B53" s="25" t="s">
        <v>144</v>
      </c>
      <c r="C53" s="33">
        <f>INDEX([2]Freight!$C:$C,MATCH(B53,IF([2]Freight!$C$2:$K$2=$C$2,[2]Freight!$B:$B),0))</f>
        <v>100</v>
      </c>
      <c r="D53" s="33">
        <f>INDEX([2]Freight!$D:$D,MATCH(B53,IF([2]Freight!$C$2:$K$2=$D$2,[2]Freight!$B:$B),0))</f>
        <v>100</v>
      </c>
      <c r="E53" s="33">
        <f>INDEX([2]Freight!$E:$E,MATCH(B53,IF([2]Freight!$C$2:$K$2=$E$2,[2]Freight!$B:$B),0))</f>
        <v>300</v>
      </c>
      <c r="F53" s="33">
        <f>INDEX([2]Freight!$F:$F,MATCH(B53,IF([2]Freight!$C$2:$K$2=$F$2,[2]Freight!$B:$B),0))</f>
        <v>300</v>
      </c>
      <c r="G53" s="33">
        <f>INDEX([2]Freight!$G:$G,MATCH(B53,IF([2]Freight!$C$2:$K$2=$G$2,[2]Freight!$B:$B),0))</f>
        <v>1500</v>
      </c>
      <c r="H53" s="33">
        <f>INDEX([2]Freight!$H:$H,MATCH(B53,IF([2]Freight!$C$2:$K$2=$H$2,[2]Freight!$B:$B),0))</f>
        <v>1900</v>
      </c>
      <c r="I53" s="33">
        <f>INDEX([2]Freight!$I:$I,MATCH(B53,IF([2]Freight!$C$2:$K$2=$I$2,[2]Freight!$B:$B),0))</f>
        <v>1900</v>
      </c>
      <c r="J53" s="33">
        <f>INDEX([2]Freight!$J:$J,MATCH(B53,IF([2]Freight!$C$2:$K$2=$J$2,[2]Freight!$B:$B),0))</f>
        <v>1900</v>
      </c>
      <c r="K53" s="33">
        <f>INDEX([2]Freight!$K:$K,MATCH(B53,IF([2]Freight!$C$2:$K$2=$K$2,[2]Freight!$B:$B),0))</f>
        <v>600</v>
      </c>
    </row>
  </sheetData>
  <sortState xmlns:xlrd2="http://schemas.microsoft.com/office/spreadsheetml/2017/richdata2" ref="A3:N53">
    <sortCondition ref="B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U236"/>
  <sheetViews>
    <sheetView tabSelected="1" showRuler="0" zoomScaleNormal="100" workbookViewId="0">
      <selection activeCell="M19" sqref="M19"/>
    </sheetView>
  </sheetViews>
  <sheetFormatPr defaultColWidth="9.28515625" defaultRowHeight="13.5" customHeight="1"/>
  <cols>
    <col min="1" max="2" width="2.5703125" style="139" customWidth="1"/>
    <col min="3" max="4" width="9.7109375" style="139" customWidth="1"/>
    <col min="5" max="5" width="11.5703125" style="139" customWidth="1"/>
    <col min="6" max="6" width="9.7109375" style="139" customWidth="1"/>
    <col min="7" max="7" width="1" style="139" customWidth="1"/>
    <col min="8" max="8" width="9.7109375" style="139" customWidth="1"/>
    <col min="9" max="9" width="16.28515625" style="139" customWidth="1"/>
    <col min="10" max="10" width="9.42578125" style="139" customWidth="1"/>
    <col min="11" max="11" width="14.28515625" style="140" bestFit="1" customWidth="1"/>
    <col min="12" max="16384" width="9.28515625" style="138"/>
  </cols>
  <sheetData>
    <row r="1" spans="1:11" s="141" customFormat="1" ht="13.5" customHeight="1">
      <c r="A1" s="150"/>
      <c r="B1" s="151"/>
      <c r="C1" s="150"/>
      <c r="D1" s="150"/>
      <c r="K1" s="142"/>
    </row>
    <row r="2" spans="1:11" s="141" customFormat="1" ht="13.5" customHeight="1">
      <c r="A2" s="141" t="s">
        <v>552</v>
      </c>
      <c r="K2" s="142"/>
    </row>
    <row r="4" spans="1:11" ht="13.5" customHeight="1">
      <c r="A4" s="136" t="s">
        <v>33</v>
      </c>
    </row>
    <row r="5" spans="1:11" ht="13.5" customHeight="1">
      <c r="A5" s="136" t="s">
        <v>553</v>
      </c>
    </row>
    <row r="6" spans="1:11" ht="13.5" customHeight="1">
      <c r="A6" s="136" t="s">
        <v>493</v>
      </c>
    </row>
    <row r="7" spans="1:11" ht="13.5" customHeight="1">
      <c r="A7" s="143" t="s">
        <v>494</v>
      </c>
    </row>
    <row r="8" spans="1:11" ht="13.5" customHeight="1">
      <c r="A8" s="143" t="s">
        <v>495</v>
      </c>
    </row>
    <row r="9" spans="1:11" ht="13.5" customHeight="1">
      <c r="A9" s="143" t="s">
        <v>554</v>
      </c>
    </row>
    <row r="10" spans="1:11" ht="13.5" customHeight="1">
      <c r="A10" s="143" t="s">
        <v>496</v>
      </c>
    </row>
    <row r="11" spans="1:11" ht="13.5" customHeight="1">
      <c r="A11" s="143" t="s">
        <v>497</v>
      </c>
    </row>
    <row r="12" spans="1:11" ht="13.5" customHeight="1">
      <c r="A12" s="143" t="s">
        <v>498</v>
      </c>
      <c r="J12"/>
    </row>
    <row r="13" spans="1:11" ht="13.5" customHeight="1">
      <c r="A13" s="143" t="s">
        <v>555</v>
      </c>
    </row>
    <row r="14" spans="1:11" ht="13.5" customHeight="1">
      <c r="A14" s="143" t="s">
        <v>499</v>
      </c>
    </row>
    <row r="15" spans="1:11" ht="13.5" customHeight="1">
      <c r="A15" s="143" t="s">
        <v>500</v>
      </c>
    </row>
    <row r="16" spans="1:11" ht="13.5" customHeight="1">
      <c r="A16" s="143" t="s">
        <v>501</v>
      </c>
    </row>
    <row r="17" spans="1:11" ht="13.5" customHeight="1">
      <c r="A17" s="143" t="s">
        <v>502</v>
      </c>
    </row>
    <row r="18" spans="1:11" ht="13.5" customHeight="1">
      <c r="A18" s="143" t="s">
        <v>503</v>
      </c>
    </row>
    <row r="19" spans="1:11" ht="13.5" customHeight="1">
      <c r="A19" s="143" t="s">
        <v>556</v>
      </c>
    </row>
    <row r="20" spans="1:11" ht="13.5" customHeight="1">
      <c r="A20" s="143" t="s">
        <v>557</v>
      </c>
    </row>
    <row r="21" spans="1:11" ht="13.5" customHeight="1">
      <c r="A21" s="143" t="s">
        <v>558</v>
      </c>
    </row>
    <row r="22" spans="1:11" ht="13.5" customHeight="1">
      <c r="A22" s="143" t="s">
        <v>504</v>
      </c>
    </row>
    <row r="23" spans="1:11" ht="13.5" customHeight="1">
      <c r="A23" s="143" t="s">
        <v>559</v>
      </c>
    </row>
    <row r="24" spans="1:11" ht="13.5" customHeight="1">
      <c r="A24" s="143" t="s">
        <v>560</v>
      </c>
    </row>
    <row r="25" spans="1:11" ht="13.5" customHeight="1">
      <c r="A25" s="143" t="s">
        <v>505</v>
      </c>
    </row>
    <row r="26" spans="1:11" ht="13.5" customHeight="1">
      <c r="A26" s="143" t="s">
        <v>506</v>
      </c>
    </row>
    <row r="27" spans="1:11" s="137" customFormat="1" ht="13.5" customHeight="1">
      <c r="A27" s="144" t="s">
        <v>549</v>
      </c>
      <c r="B27" s="141"/>
      <c r="C27" s="141"/>
      <c r="D27" s="141"/>
      <c r="E27" s="141"/>
      <c r="F27" s="141"/>
      <c r="G27" s="141"/>
      <c r="H27" s="141"/>
      <c r="I27" s="141"/>
      <c r="J27" s="141"/>
      <c r="K27" s="142"/>
    </row>
    <row r="28" spans="1:11" s="137" customFormat="1" ht="13.5" customHeight="1">
      <c r="A28" s="137" t="s">
        <v>551</v>
      </c>
      <c r="B28" s="141"/>
      <c r="C28" s="141"/>
      <c r="D28" s="141"/>
      <c r="E28" s="141"/>
      <c r="F28" s="141"/>
      <c r="G28" s="141"/>
      <c r="H28" s="141"/>
      <c r="I28" s="141"/>
      <c r="J28" s="141"/>
      <c r="K28" s="142"/>
    </row>
    <row r="29" spans="1:11" s="137" customFormat="1" ht="13.5" customHeight="1">
      <c r="B29" s="141"/>
      <c r="C29" s="141" t="s">
        <v>550</v>
      </c>
      <c r="D29" s="141"/>
      <c r="E29" s="141"/>
      <c r="F29" s="141"/>
      <c r="G29" s="141"/>
      <c r="H29" s="141"/>
      <c r="I29" s="141"/>
      <c r="J29" s="141"/>
      <c r="K29" s="142"/>
    </row>
    <row r="30" spans="1:11" ht="13.5" customHeight="1">
      <c r="A30" s="143" t="s">
        <v>507</v>
      </c>
    </row>
    <row r="31" spans="1:11" ht="13.5" customHeight="1">
      <c r="A31" s="143" t="s">
        <v>508</v>
      </c>
    </row>
    <row r="32" spans="1:11" ht="13.5" customHeight="1">
      <c r="A32" s="143" t="s">
        <v>509</v>
      </c>
    </row>
    <row r="33" spans="1:1" ht="13.5" customHeight="1">
      <c r="A33" s="143" t="s">
        <v>510</v>
      </c>
    </row>
    <row r="34" spans="1:1" ht="13.5" customHeight="1">
      <c r="A34" s="143" t="s">
        <v>511</v>
      </c>
    </row>
    <row r="35" spans="1:1" ht="13.5" customHeight="1">
      <c r="A35" s="143" t="s">
        <v>512</v>
      </c>
    </row>
    <row r="36" spans="1:1" ht="13.5" customHeight="1">
      <c r="A36" s="143" t="s">
        <v>513</v>
      </c>
    </row>
    <row r="37" spans="1:1" ht="13.5" customHeight="1">
      <c r="A37" s="143" t="s">
        <v>514</v>
      </c>
    </row>
    <row r="38" spans="1:1" ht="13.5" customHeight="1">
      <c r="A38" s="143" t="s">
        <v>515</v>
      </c>
    </row>
    <row r="39" spans="1:1" ht="13.5" customHeight="1">
      <c r="A39" s="143" t="s">
        <v>516</v>
      </c>
    </row>
    <row r="40" spans="1:1" ht="13.5" customHeight="1">
      <c r="A40" s="137"/>
    </row>
    <row r="41" spans="1:1" ht="13.5" customHeight="1">
      <c r="A41" s="136" t="s">
        <v>517</v>
      </c>
    </row>
    <row r="42" spans="1:1" ht="13.5" customHeight="1">
      <c r="A42" s="143" t="s">
        <v>518</v>
      </c>
    </row>
    <row r="43" spans="1:1" ht="13.5" customHeight="1">
      <c r="A43" s="143" t="s">
        <v>519</v>
      </c>
    </row>
    <row r="44" spans="1:1" ht="13.5" customHeight="1">
      <c r="A44" s="143" t="s">
        <v>520</v>
      </c>
    </row>
    <row r="45" spans="1:1" ht="13.5" customHeight="1">
      <c r="A45" s="143" t="s">
        <v>521</v>
      </c>
    </row>
    <row r="46" spans="1:1" ht="13.5" customHeight="1">
      <c r="A46" s="143" t="s">
        <v>522</v>
      </c>
    </row>
    <row r="47" spans="1:1" ht="13.5" customHeight="1">
      <c r="A47" s="143" t="s">
        <v>523</v>
      </c>
    </row>
    <row r="48" spans="1:1" ht="13.5" customHeight="1">
      <c r="A48" s="143" t="s">
        <v>524</v>
      </c>
    </row>
    <row r="49" spans="1:21" ht="13.5" customHeight="1">
      <c r="A49" s="143" t="s">
        <v>525</v>
      </c>
    </row>
    <row r="50" spans="1:21" ht="13.5" customHeight="1">
      <c r="A50" s="143" t="s">
        <v>526</v>
      </c>
    </row>
    <row r="51" spans="1:21" ht="13.5" customHeight="1">
      <c r="A51" s="143" t="s">
        <v>527</v>
      </c>
    </row>
    <row r="52" spans="1:21" ht="13.5" customHeight="1">
      <c r="A52" s="143" t="s">
        <v>528</v>
      </c>
    </row>
    <row r="53" spans="1:21" ht="13.5" customHeight="1">
      <c r="A53" s="143" t="s">
        <v>529</v>
      </c>
    </row>
    <row r="54" spans="1:21" ht="13.5" customHeight="1">
      <c r="A54" s="143" t="s">
        <v>530</v>
      </c>
    </row>
    <row r="55" spans="1:21" ht="13.5" customHeight="1">
      <c r="A55" s="143" t="s">
        <v>531</v>
      </c>
    </row>
    <row r="57" spans="1:21" ht="13.5" customHeight="1">
      <c r="A57" s="136" t="s">
        <v>561</v>
      </c>
      <c r="B57" s="150"/>
      <c r="C57" s="150"/>
      <c r="D57" s="150"/>
      <c r="E57" s="150"/>
      <c r="F57" s="150"/>
      <c r="G57" s="150"/>
      <c r="H57" s="150"/>
      <c r="I57" s="150"/>
      <c r="J57" s="150"/>
      <c r="K57" s="136"/>
      <c r="L57" s="139"/>
      <c r="M57" s="139"/>
      <c r="N57" s="139"/>
      <c r="O57" s="139"/>
      <c r="P57" s="139"/>
      <c r="Q57" s="139"/>
      <c r="R57" s="139"/>
      <c r="S57" s="139"/>
      <c r="T57" s="139"/>
      <c r="U57" s="140"/>
    </row>
    <row r="58" spans="1:21" ht="13.5" customHeight="1">
      <c r="A58" s="160" t="s">
        <v>562</v>
      </c>
      <c r="B58" s="160"/>
      <c r="C58" s="160"/>
      <c r="D58" s="160"/>
      <c r="E58" s="150"/>
      <c r="F58" s="150"/>
      <c r="G58" s="150"/>
      <c r="H58" s="150"/>
      <c r="I58" s="150"/>
      <c r="J58" s="150"/>
      <c r="K58" s="145"/>
      <c r="L58" s="139"/>
      <c r="M58" s="139"/>
      <c r="N58" s="139"/>
      <c r="O58" s="139"/>
      <c r="P58" s="139"/>
      <c r="Q58" s="139"/>
      <c r="R58" s="139"/>
      <c r="S58" s="139"/>
      <c r="T58" s="139"/>
      <c r="U58" s="140"/>
    </row>
    <row r="59" spans="1:21" ht="13.5" customHeight="1">
      <c r="A59" s="153" t="s">
        <v>563</v>
      </c>
      <c r="B59" s="150"/>
      <c r="C59" s="150"/>
      <c r="D59" s="150"/>
      <c r="E59" s="150"/>
      <c r="F59" s="150"/>
      <c r="G59" s="150"/>
      <c r="H59" s="150"/>
      <c r="I59" s="150"/>
      <c r="J59" s="150"/>
      <c r="K59" s="136"/>
      <c r="L59" s="139"/>
      <c r="M59" s="139"/>
      <c r="N59" s="139"/>
      <c r="O59" s="139"/>
      <c r="P59" s="139"/>
      <c r="Q59" s="139"/>
      <c r="R59" s="139"/>
      <c r="S59" s="139"/>
      <c r="T59" s="139"/>
      <c r="U59" s="140"/>
    </row>
    <row r="60" spans="1:21" ht="13.5" customHeight="1">
      <c r="A60" s="153" t="s">
        <v>564</v>
      </c>
      <c r="B60" s="150"/>
      <c r="C60" s="150"/>
      <c r="D60" s="150"/>
      <c r="E60" s="150"/>
      <c r="F60" s="150"/>
      <c r="G60" s="150"/>
      <c r="H60" s="150"/>
      <c r="I60" s="150"/>
      <c r="J60" s="150"/>
      <c r="K60" s="146"/>
      <c r="L60" s="139"/>
      <c r="M60" s="139"/>
      <c r="N60" s="139"/>
      <c r="O60" s="139"/>
      <c r="P60" s="139"/>
      <c r="Q60" s="139"/>
      <c r="R60" s="139"/>
      <c r="S60" s="139"/>
      <c r="T60" s="139"/>
      <c r="U60" s="140"/>
    </row>
    <row r="61" spans="1:21" ht="13.5" customHeight="1">
      <c r="A61" s="153" t="s">
        <v>565</v>
      </c>
      <c r="B61" s="150"/>
      <c r="C61" s="150"/>
      <c r="D61" s="150"/>
      <c r="E61" s="150"/>
      <c r="F61" s="150"/>
      <c r="G61" s="150"/>
      <c r="H61" s="150"/>
      <c r="I61" s="150"/>
      <c r="J61" s="150"/>
      <c r="K61" s="146"/>
      <c r="L61" s="139"/>
      <c r="M61" s="139"/>
      <c r="N61" s="139"/>
      <c r="O61" s="139"/>
      <c r="P61" s="139"/>
      <c r="Q61" s="139"/>
      <c r="R61" s="139"/>
      <c r="S61" s="139"/>
      <c r="T61" s="139"/>
      <c r="U61" s="140"/>
    </row>
    <row r="62" spans="1:21" ht="13.5" customHeight="1">
      <c r="A62" s="153" t="s">
        <v>566</v>
      </c>
      <c r="B62" s="150"/>
      <c r="C62" s="150"/>
      <c r="D62" s="150"/>
      <c r="E62" s="150"/>
      <c r="F62" s="150"/>
      <c r="G62" s="150"/>
      <c r="H62" s="150"/>
      <c r="I62" s="150"/>
      <c r="J62" s="150"/>
      <c r="K62" s="146"/>
      <c r="L62" s="139"/>
      <c r="M62" s="139"/>
      <c r="N62" s="139"/>
      <c r="O62" s="139"/>
      <c r="P62" s="139"/>
      <c r="Q62" s="139"/>
      <c r="R62" s="139"/>
      <c r="S62" s="139"/>
      <c r="T62" s="139"/>
      <c r="U62" s="140"/>
    </row>
    <row r="63" spans="1:21" ht="13.5" customHeight="1">
      <c r="A63" s="153" t="s">
        <v>567</v>
      </c>
      <c r="B63" s="150"/>
      <c r="C63" s="150"/>
      <c r="D63" s="150"/>
      <c r="E63" s="150"/>
      <c r="F63" s="150"/>
      <c r="G63" s="150"/>
      <c r="H63" s="150"/>
      <c r="I63" s="150"/>
      <c r="J63" s="150"/>
      <c r="K63" s="146"/>
      <c r="L63" s="139"/>
      <c r="M63" s="139"/>
      <c r="N63" s="139"/>
      <c r="O63" s="139"/>
      <c r="P63" s="139"/>
      <c r="Q63" s="139"/>
      <c r="R63" s="139"/>
      <c r="S63" s="139"/>
      <c r="T63" s="139"/>
      <c r="U63" s="140"/>
    </row>
    <row r="64" spans="1:21" ht="13.5" customHeight="1">
      <c r="A64" s="153" t="s">
        <v>568</v>
      </c>
      <c r="B64" s="150"/>
      <c r="C64" s="150"/>
      <c r="D64" s="150"/>
      <c r="E64" s="150"/>
      <c r="F64" s="150"/>
      <c r="G64" s="150"/>
      <c r="H64" s="150"/>
      <c r="I64" s="150"/>
      <c r="J64" s="150"/>
      <c r="K64" s="146"/>
      <c r="L64" s="139"/>
      <c r="M64" s="139"/>
      <c r="N64" s="139"/>
      <c r="O64" s="139"/>
      <c r="P64" s="139"/>
      <c r="Q64" s="139"/>
      <c r="R64" s="139"/>
      <c r="S64" s="139"/>
      <c r="T64" s="139"/>
      <c r="U64" s="140"/>
    </row>
    <row r="65" spans="1:21" ht="13.5" customHeight="1">
      <c r="A65" s="153" t="s">
        <v>569</v>
      </c>
      <c r="B65" s="150"/>
      <c r="C65" s="150"/>
      <c r="D65" s="150"/>
      <c r="E65" s="150"/>
      <c r="F65" s="150"/>
      <c r="G65" s="150"/>
      <c r="H65" s="150"/>
      <c r="I65" s="150"/>
      <c r="J65" s="150"/>
      <c r="K65" s="146"/>
      <c r="L65" s="139"/>
      <c r="M65" s="139"/>
      <c r="N65" s="139"/>
      <c r="O65" s="139"/>
      <c r="P65" s="139"/>
      <c r="Q65" s="139"/>
      <c r="R65" s="139"/>
      <c r="S65" s="139"/>
      <c r="T65" s="139"/>
      <c r="U65" s="140"/>
    </row>
    <row r="66" spans="1:21" ht="13.5" customHeight="1">
      <c r="A66" s="153" t="s">
        <v>570</v>
      </c>
      <c r="B66" s="150"/>
      <c r="C66" s="150"/>
      <c r="D66" s="150"/>
      <c r="E66" s="150"/>
      <c r="F66" s="150"/>
      <c r="G66" s="150"/>
      <c r="H66" s="150"/>
      <c r="I66" s="150"/>
      <c r="J66" s="150"/>
      <c r="K66" s="146"/>
      <c r="L66" s="139"/>
      <c r="M66" s="139"/>
      <c r="N66" s="139"/>
      <c r="O66" s="139"/>
      <c r="P66" s="139"/>
      <c r="Q66" s="139"/>
      <c r="R66" s="139"/>
      <c r="S66" s="139"/>
      <c r="T66" s="139"/>
      <c r="U66" s="140"/>
    </row>
    <row r="67" spans="1:21" ht="13.5" customHeight="1">
      <c r="A67" s="153" t="s">
        <v>535</v>
      </c>
      <c r="B67" s="150"/>
      <c r="C67" s="150"/>
      <c r="D67" s="150"/>
      <c r="E67" s="150"/>
      <c r="F67" s="150"/>
      <c r="G67" s="150"/>
      <c r="H67" s="150"/>
      <c r="I67" s="150"/>
      <c r="J67" s="150"/>
      <c r="K67" s="146"/>
      <c r="L67" s="139"/>
      <c r="M67" s="139"/>
      <c r="N67" s="139"/>
      <c r="O67" s="139"/>
      <c r="P67" s="139"/>
      <c r="Q67" s="139"/>
      <c r="R67" s="139"/>
      <c r="S67" s="139"/>
      <c r="T67" s="139"/>
      <c r="U67" s="140"/>
    </row>
    <row r="68" spans="1:21" ht="13.5" customHeight="1">
      <c r="A68" s="153" t="s">
        <v>571</v>
      </c>
      <c r="B68" s="150"/>
      <c r="C68" s="150"/>
      <c r="D68" s="150"/>
      <c r="E68" s="150"/>
      <c r="F68" s="150"/>
      <c r="G68" s="150"/>
      <c r="H68" s="150"/>
      <c r="I68" s="150"/>
      <c r="J68" s="150"/>
      <c r="K68" s="146"/>
      <c r="L68" s="139"/>
      <c r="M68" s="139"/>
      <c r="N68" s="139"/>
      <c r="O68" s="139"/>
      <c r="P68" s="139"/>
      <c r="Q68" s="139"/>
      <c r="R68" s="139"/>
      <c r="S68" s="139"/>
      <c r="T68" s="139"/>
      <c r="U68" s="140"/>
    </row>
    <row r="69" spans="1:21" ht="13.5" customHeight="1">
      <c r="A69" s="153" t="s">
        <v>572</v>
      </c>
      <c r="B69" s="150"/>
      <c r="C69" s="150"/>
      <c r="D69" s="150"/>
      <c r="E69" s="150"/>
      <c r="F69" s="150"/>
      <c r="G69" s="150"/>
      <c r="H69" s="150"/>
      <c r="I69" s="150"/>
      <c r="J69" s="150"/>
      <c r="K69" s="146"/>
      <c r="L69" s="139"/>
      <c r="M69" s="139"/>
      <c r="N69" s="139"/>
      <c r="O69" s="139"/>
      <c r="P69" s="139"/>
      <c r="Q69" s="139"/>
      <c r="R69" s="139"/>
      <c r="S69" s="139"/>
      <c r="T69" s="139"/>
      <c r="U69" s="140"/>
    </row>
    <row r="70" spans="1:21" ht="13.5" customHeight="1">
      <c r="A70" s="153" t="s">
        <v>573</v>
      </c>
      <c r="B70" s="150"/>
      <c r="C70" s="150"/>
      <c r="D70" s="150"/>
      <c r="E70" s="150"/>
      <c r="F70" s="150"/>
      <c r="G70" s="150"/>
      <c r="H70" s="150"/>
      <c r="I70" s="150"/>
      <c r="J70" s="150"/>
      <c r="K70" s="146"/>
      <c r="L70" s="139"/>
      <c r="M70" s="139"/>
      <c r="N70" s="139"/>
      <c r="O70" s="139"/>
      <c r="P70" s="139"/>
      <c r="Q70" s="139"/>
      <c r="R70" s="139"/>
      <c r="S70" s="139"/>
      <c r="T70" s="139"/>
      <c r="U70" s="140"/>
    </row>
    <row r="71" spans="1:21" ht="13.5" customHeight="1">
      <c r="A71" s="153" t="s">
        <v>574</v>
      </c>
      <c r="B71" s="150"/>
      <c r="C71" s="150"/>
      <c r="D71" s="150"/>
      <c r="E71" s="150"/>
      <c r="F71" s="150"/>
      <c r="G71" s="150"/>
      <c r="H71" s="150"/>
      <c r="I71" s="150"/>
      <c r="J71" s="150"/>
      <c r="K71" s="146"/>
      <c r="L71" s="139"/>
      <c r="M71" s="139"/>
      <c r="N71" s="139"/>
      <c r="O71" s="139"/>
      <c r="P71" s="139"/>
      <c r="Q71" s="139"/>
      <c r="R71" s="139"/>
      <c r="S71" s="139"/>
      <c r="T71" s="139"/>
      <c r="U71" s="140"/>
    </row>
    <row r="72" spans="1:21" ht="13.5" customHeight="1">
      <c r="A72" s="137"/>
      <c r="B72" s="150"/>
      <c r="C72" s="150"/>
      <c r="D72" s="150"/>
      <c r="E72" s="150"/>
      <c r="F72" s="150"/>
      <c r="G72" s="150"/>
      <c r="H72" s="150"/>
      <c r="I72" s="150"/>
      <c r="J72" s="150"/>
      <c r="K72" s="146"/>
      <c r="L72" s="139"/>
      <c r="M72" s="139"/>
      <c r="N72" s="139"/>
      <c r="O72" s="139"/>
      <c r="P72" s="139"/>
      <c r="Q72" s="139"/>
      <c r="R72" s="139"/>
      <c r="S72" s="139"/>
      <c r="T72" s="139"/>
      <c r="U72" s="140"/>
    </row>
    <row r="73" spans="1:21" ht="13.5" customHeight="1">
      <c r="A73" s="160" t="s">
        <v>575</v>
      </c>
      <c r="B73" s="160"/>
      <c r="C73" s="160"/>
      <c r="D73" s="150"/>
      <c r="E73" s="150"/>
      <c r="F73" s="150"/>
      <c r="G73" s="150"/>
      <c r="H73" s="150"/>
      <c r="I73" s="150"/>
      <c r="J73" s="150"/>
      <c r="K73" s="146"/>
      <c r="L73" s="139"/>
      <c r="M73" s="139"/>
      <c r="N73" s="139"/>
      <c r="O73" s="139"/>
      <c r="P73" s="139"/>
      <c r="Q73" s="139"/>
      <c r="R73" s="139"/>
      <c r="S73" s="139"/>
      <c r="T73" s="139"/>
      <c r="U73" s="140"/>
    </row>
    <row r="74" spans="1:21" ht="13.5" customHeight="1">
      <c r="A74" s="153" t="s">
        <v>532</v>
      </c>
      <c r="B74" s="150"/>
      <c r="C74" s="150"/>
      <c r="D74" s="150"/>
      <c r="E74" s="150"/>
      <c r="F74" s="150"/>
      <c r="G74" s="150"/>
      <c r="H74" s="150"/>
      <c r="I74" s="150"/>
      <c r="J74" s="150"/>
      <c r="K74" s="146"/>
      <c r="L74" s="139"/>
      <c r="M74" s="139"/>
      <c r="N74" s="139"/>
      <c r="O74" s="139"/>
      <c r="P74" s="139"/>
      <c r="Q74" s="139"/>
      <c r="R74" s="139"/>
      <c r="S74" s="139"/>
      <c r="T74" s="139"/>
      <c r="U74" s="140"/>
    </row>
    <row r="75" spans="1:21" ht="13.5" customHeight="1">
      <c r="A75" s="153" t="s">
        <v>533</v>
      </c>
      <c r="B75" s="150"/>
      <c r="C75" s="150"/>
      <c r="D75" s="150"/>
      <c r="E75" s="150"/>
      <c r="F75" s="150"/>
      <c r="G75" s="150"/>
      <c r="H75" s="150"/>
      <c r="I75" s="150"/>
      <c r="J75" s="150"/>
      <c r="K75" s="146"/>
      <c r="L75" s="139"/>
      <c r="M75" s="139"/>
      <c r="N75" s="139"/>
      <c r="O75" s="139"/>
      <c r="P75" s="139"/>
      <c r="Q75" s="139"/>
      <c r="R75" s="139"/>
      <c r="S75" s="139"/>
      <c r="T75" s="139"/>
      <c r="U75" s="140"/>
    </row>
    <row r="76" spans="1:21" ht="13.5" customHeight="1">
      <c r="A76" s="153" t="s">
        <v>534</v>
      </c>
      <c r="B76" s="150"/>
      <c r="C76" s="150"/>
      <c r="D76" s="150"/>
      <c r="E76" s="150"/>
      <c r="F76" s="150"/>
      <c r="G76" s="150"/>
      <c r="H76" s="150"/>
      <c r="I76" s="150"/>
      <c r="J76" s="150"/>
      <c r="K76" s="146"/>
      <c r="L76" s="139"/>
      <c r="M76" s="139"/>
      <c r="N76" s="139"/>
      <c r="O76" s="139"/>
      <c r="P76" s="139"/>
      <c r="Q76" s="139"/>
      <c r="R76" s="139"/>
      <c r="S76" s="139"/>
      <c r="T76" s="139"/>
      <c r="U76" s="140"/>
    </row>
    <row r="77" spans="1:21" ht="13.5" customHeight="1">
      <c r="A77" s="153" t="s">
        <v>576</v>
      </c>
      <c r="B77" s="150"/>
      <c r="C77" s="150"/>
      <c r="D77" s="150"/>
      <c r="E77" s="150"/>
      <c r="F77" s="150"/>
      <c r="G77" s="150"/>
      <c r="H77" s="150"/>
      <c r="I77" s="150"/>
      <c r="J77" s="150"/>
      <c r="K77" s="146"/>
      <c r="L77" s="139"/>
      <c r="M77" s="139"/>
      <c r="N77" s="139"/>
      <c r="O77" s="139"/>
      <c r="P77" s="139"/>
      <c r="Q77" s="139"/>
      <c r="R77" s="139"/>
      <c r="S77" s="139"/>
      <c r="T77" s="139"/>
      <c r="U77" s="140"/>
    </row>
    <row r="78" spans="1:21" ht="13.5" customHeight="1">
      <c r="A78" s="153" t="s">
        <v>536</v>
      </c>
      <c r="B78" s="150"/>
      <c r="C78" s="150"/>
      <c r="D78" s="150"/>
      <c r="E78" s="150"/>
      <c r="F78" s="150"/>
      <c r="G78" s="150"/>
      <c r="H78" s="150"/>
      <c r="I78" s="150"/>
      <c r="J78" s="150"/>
      <c r="K78" s="137"/>
      <c r="L78" s="139"/>
      <c r="M78" s="139"/>
      <c r="N78" s="139"/>
      <c r="O78" s="139"/>
      <c r="P78" s="139"/>
      <c r="Q78" s="139"/>
      <c r="R78" s="139"/>
      <c r="S78" s="139"/>
      <c r="T78" s="139"/>
      <c r="U78" s="140"/>
    </row>
    <row r="79" spans="1:21" ht="13.5" customHeight="1">
      <c r="A79" s="153" t="s">
        <v>537</v>
      </c>
      <c r="B79" s="150"/>
      <c r="C79" s="150"/>
      <c r="D79" s="150"/>
      <c r="E79" s="150"/>
      <c r="F79" s="150"/>
      <c r="G79" s="150"/>
      <c r="H79" s="150"/>
      <c r="I79" s="150"/>
      <c r="J79" s="150"/>
      <c r="K79" s="136"/>
      <c r="L79" s="139"/>
      <c r="M79" s="139"/>
      <c r="N79" s="139"/>
      <c r="O79" s="139"/>
      <c r="P79" s="139"/>
      <c r="Q79" s="139"/>
      <c r="R79" s="139"/>
      <c r="S79" s="139"/>
      <c r="T79" s="139"/>
      <c r="U79" s="140"/>
    </row>
    <row r="80" spans="1:21" ht="13.5" customHeight="1">
      <c r="A80" s="153" t="s">
        <v>538</v>
      </c>
      <c r="B80" s="150"/>
      <c r="C80" s="150"/>
      <c r="D80" s="150"/>
      <c r="E80" s="150"/>
      <c r="F80" s="150"/>
      <c r="G80" s="150"/>
      <c r="H80" s="150"/>
      <c r="I80" s="150"/>
      <c r="J80" s="150"/>
      <c r="K80" s="146"/>
      <c r="L80" s="139"/>
      <c r="M80" s="139"/>
      <c r="N80" s="139"/>
      <c r="O80" s="139"/>
      <c r="P80" s="139"/>
      <c r="Q80" s="139"/>
      <c r="R80" s="139"/>
      <c r="S80" s="139"/>
      <c r="T80" s="139"/>
      <c r="U80" s="140"/>
    </row>
    <row r="81" spans="1:21" ht="13.5" customHeight="1">
      <c r="A81" s="153" t="s">
        <v>577</v>
      </c>
      <c r="B81" s="150"/>
      <c r="C81" s="150"/>
      <c r="D81" s="150"/>
      <c r="E81" s="150"/>
      <c r="F81" s="150"/>
      <c r="G81" s="150"/>
      <c r="H81" s="150"/>
      <c r="I81" s="150"/>
      <c r="J81" s="150"/>
      <c r="K81" s="146"/>
      <c r="L81" s="139"/>
      <c r="M81" s="139"/>
      <c r="N81" s="139"/>
      <c r="O81" s="139"/>
      <c r="P81" s="139"/>
      <c r="Q81" s="139"/>
      <c r="R81" s="139"/>
      <c r="S81" s="139"/>
      <c r="T81" s="139"/>
      <c r="U81" s="140"/>
    </row>
    <row r="82" spans="1:21" ht="13.5" customHeight="1">
      <c r="A82" s="153" t="s">
        <v>578</v>
      </c>
      <c r="B82" s="150"/>
      <c r="C82" s="150"/>
      <c r="D82" s="150"/>
      <c r="E82" s="150"/>
      <c r="F82" s="150"/>
      <c r="G82" s="150"/>
      <c r="H82" s="150"/>
      <c r="I82" s="150"/>
      <c r="J82" s="150"/>
      <c r="K82" s="146"/>
      <c r="L82" s="139"/>
      <c r="M82" s="139"/>
      <c r="N82" s="139"/>
      <c r="O82" s="139"/>
      <c r="P82" s="139"/>
      <c r="Q82" s="139"/>
      <c r="R82" s="139"/>
      <c r="S82" s="139"/>
      <c r="T82" s="139"/>
      <c r="U82" s="140"/>
    </row>
    <row r="83" spans="1:21" ht="13.5" customHeight="1">
      <c r="A83" s="153" t="s">
        <v>579</v>
      </c>
      <c r="B83" s="150"/>
      <c r="C83" s="150"/>
      <c r="D83" s="150"/>
      <c r="E83" s="150"/>
      <c r="F83" s="150"/>
      <c r="G83" s="150"/>
      <c r="H83" s="150"/>
      <c r="I83" s="150"/>
      <c r="J83" s="150"/>
      <c r="K83" s="146"/>
      <c r="L83" s="139"/>
      <c r="M83" s="139"/>
      <c r="N83" s="139"/>
      <c r="O83" s="139"/>
      <c r="P83" s="139"/>
      <c r="Q83" s="139"/>
      <c r="R83" s="139"/>
      <c r="S83" s="139"/>
      <c r="T83" s="139"/>
      <c r="U83" s="140"/>
    </row>
    <row r="84" spans="1:21" ht="13.5" customHeight="1">
      <c r="A84" s="153" t="s">
        <v>580</v>
      </c>
      <c r="B84" s="150"/>
      <c r="C84" s="150"/>
      <c r="D84" s="150"/>
      <c r="E84" s="150"/>
      <c r="F84" s="150"/>
      <c r="G84" s="150"/>
      <c r="H84" s="150"/>
      <c r="I84" s="150"/>
      <c r="J84" s="150"/>
      <c r="K84" s="137"/>
      <c r="L84" s="139"/>
      <c r="M84" s="139"/>
      <c r="N84" s="139"/>
      <c r="O84" s="139"/>
      <c r="P84" s="139"/>
      <c r="Q84" s="139"/>
      <c r="R84" s="139"/>
      <c r="S84" s="139"/>
      <c r="T84" s="139"/>
      <c r="U84" s="140"/>
    </row>
    <row r="85" spans="1:21" ht="13.5" customHeight="1">
      <c r="A85" s="153" t="s">
        <v>581</v>
      </c>
      <c r="B85" s="150"/>
      <c r="C85" s="150"/>
      <c r="D85" s="150"/>
      <c r="E85" s="150"/>
      <c r="F85" s="150"/>
      <c r="G85" s="150"/>
      <c r="H85" s="150"/>
      <c r="I85" s="150"/>
      <c r="J85" s="150"/>
      <c r="K85" s="136"/>
      <c r="L85" s="139"/>
      <c r="M85" s="139"/>
      <c r="N85" s="139"/>
      <c r="O85" s="139"/>
      <c r="P85" s="139"/>
      <c r="Q85" s="139"/>
      <c r="R85" s="139"/>
      <c r="S85" s="139"/>
      <c r="T85" s="139"/>
      <c r="U85" s="140"/>
    </row>
    <row r="86" spans="1:21" ht="13.5" customHeight="1">
      <c r="A86" s="153" t="s">
        <v>582</v>
      </c>
      <c r="B86" s="150"/>
      <c r="C86" s="150"/>
      <c r="D86" s="150"/>
      <c r="E86" s="150"/>
      <c r="F86" s="150"/>
      <c r="G86" s="150"/>
      <c r="H86" s="150"/>
      <c r="I86" s="150"/>
      <c r="J86" s="150"/>
      <c r="K86" s="146"/>
      <c r="L86" s="139"/>
      <c r="M86" s="139"/>
      <c r="N86" s="139"/>
      <c r="O86" s="139"/>
      <c r="P86" s="139"/>
      <c r="Q86" s="139"/>
      <c r="R86" s="139"/>
      <c r="S86" s="139"/>
      <c r="T86" s="139"/>
      <c r="U86" s="140"/>
    </row>
    <row r="87" spans="1:21" ht="13.5" customHeight="1">
      <c r="A87" s="153" t="s">
        <v>583</v>
      </c>
      <c r="B87" s="150"/>
      <c r="C87" s="150"/>
      <c r="D87" s="150"/>
      <c r="E87" s="150"/>
      <c r="F87" s="150"/>
      <c r="G87" s="150"/>
      <c r="H87" s="150"/>
      <c r="I87" s="150"/>
      <c r="J87" s="150"/>
      <c r="K87" s="146"/>
      <c r="L87" s="139"/>
      <c r="M87" s="139"/>
      <c r="N87" s="139"/>
      <c r="O87" s="139"/>
      <c r="P87" s="139"/>
      <c r="Q87" s="139"/>
      <c r="R87" s="139"/>
      <c r="S87" s="139"/>
      <c r="T87" s="139"/>
      <c r="U87" s="140"/>
    </row>
    <row r="88" spans="1:21" ht="13.5" customHeight="1">
      <c r="A88" s="153" t="s">
        <v>584</v>
      </c>
      <c r="B88" s="150"/>
      <c r="C88" s="150"/>
      <c r="D88" s="150"/>
      <c r="E88" s="150"/>
      <c r="F88" s="150"/>
      <c r="G88" s="150"/>
      <c r="H88" s="150"/>
      <c r="I88" s="150"/>
      <c r="J88" s="150"/>
      <c r="K88" s="146"/>
      <c r="L88" s="139"/>
      <c r="M88" s="139"/>
      <c r="N88" s="139"/>
      <c r="O88" s="139"/>
      <c r="P88" s="139"/>
      <c r="Q88" s="139"/>
      <c r="R88" s="139"/>
      <c r="S88" s="139"/>
      <c r="T88" s="139"/>
      <c r="U88" s="140"/>
    </row>
    <row r="89" spans="1:21" ht="13.5" customHeight="1">
      <c r="A89" s="153" t="s">
        <v>585</v>
      </c>
      <c r="B89" s="150"/>
      <c r="C89" s="150"/>
      <c r="D89" s="150"/>
      <c r="E89" s="150"/>
      <c r="F89" s="150"/>
      <c r="G89" s="150"/>
      <c r="H89" s="150"/>
      <c r="I89" s="150"/>
      <c r="J89" s="150"/>
      <c r="K89" s="146"/>
      <c r="L89" s="139"/>
      <c r="M89" s="139"/>
      <c r="N89" s="139"/>
      <c r="O89" s="139"/>
      <c r="P89" s="139"/>
      <c r="Q89" s="139"/>
      <c r="R89" s="139"/>
      <c r="S89" s="139"/>
      <c r="T89" s="139"/>
      <c r="U89" s="140"/>
    </row>
    <row r="90" spans="1:21" ht="13.5" customHeight="1">
      <c r="A90" s="153" t="s">
        <v>586</v>
      </c>
      <c r="B90" s="150"/>
      <c r="C90" s="150"/>
      <c r="D90" s="150"/>
      <c r="E90" s="150"/>
      <c r="F90" s="150"/>
      <c r="G90" s="150"/>
      <c r="H90" s="150"/>
      <c r="I90" s="150"/>
      <c r="J90" s="150"/>
      <c r="K90" s="146"/>
      <c r="L90" s="139"/>
      <c r="M90" s="139"/>
      <c r="N90" s="139"/>
      <c r="O90" s="139"/>
      <c r="P90" s="139"/>
      <c r="Q90" s="139"/>
      <c r="R90" s="139"/>
      <c r="S90" s="139"/>
      <c r="T90" s="139"/>
      <c r="U90" s="140"/>
    </row>
    <row r="91" spans="1:21" ht="13.5" customHeight="1">
      <c r="A91" s="153" t="s">
        <v>587</v>
      </c>
      <c r="B91" s="150"/>
      <c r="C91" s="150"/>
      <c r="D91" s="150"/>
      <c r="E91" s="150"/>
      <c r="F91" s="150"/>
      <c r="G91" s="150"/>
      <c r="H91" s="150"/>
      <c r="I91" s="150"/>
      <c r="J91" s="150"/>
      <c r="K91" s="146"/>
      <c r="L91" s="139"/>
      <c r="M91" s="139"/>
      <c r="N91" s="139"/>
      <c r="O91" s="139"/>
      <c r="P91" s="139"/>
      <c r="Q91" s="139"/>
      <c r="R91" s="139"/>
      <c r="S91" s="139"/>
      <c r="T91" s="139"/>
      <c r="U91" s="140"/>
    </row>
    <row r="92" spans="1:21" ht="13.5" customHeight="1">
      <c r="A92" s="153" t="s">
        <v>588</v>
      </c>
      <c r="B92" s="150"/>
      <c r="C92" s="150"/>
      <c r="D92" s="150"/>
      <c r="E92" s="150"/>
      <c r="F92" s="150"/>
      <c r="G92" s="150"/>
      <c r="H92" s="150"/>
      <c r="I92" s="150"/>
      <c r="J92" s="150"/>
      <c r="K92" s="146"/>
      <c r="L92" s="139"/>
      <c r="M92" s="139"/>
      <c r="N92" s="139"/>
      <c r="O92" s="139"/>
      <c r="P92" s="139"/>
      <c r="Q92" s="139"/>
      <c r="R92" s="139"/>
      <c r="S92" s="139"/>
      <c r="T92" s="139"/>
      <c r="U92" s="140"/>
    </row>
    <row r="93" spans="1:21" ht="13.5" customHeight="1">
      <c r="A93" s="153" t="s">
        <v>589</v>
      </c>
      <c r="B93" s="150"/>
      <c r="C93" s="150"/>
      <c r="D93" s="150"/>
      <c r="E93" s="150"/>
      <c r="F93" s="150"/>
      <c r="G93" s="150"/>
      <c r="H93" s="150"/>
      <c r="I93" s="150"/>
      <c r="J93" s="150"/>
      <c r="K93" s="146"/>
      <c r="L93" s="139"/>
      <c r="M93" s="139"/>
      <c r="N93" s="139"/>
      <c r="O93" s="139"/>
      <c r="P93" s="139"/>
      <c r="Q93" s="139"/>
      <c r="R93" s="139"/>
      <c r="S93" s="139"/>
      <c r="T93" s="139"/>
      <c r="U93" s="140"/>
    </row>
    <row r="94" spans="1:21" ht="13.5" customHeight="1">
      <c r="A94" s="153" t="s">
        <v>590</v>
      </c>
      <c r="B94" s="150"/>
      <c r="C94" s="150"/>
      <c r="D94" s="150"/>
      <c r="E94" s="150"/>
      <c r="F94" s="150"/>
      <c r="G94" s="150"/>
      <c r="H94" s="150"/>
      <c r="I94" s="150"/>
      <c r="J94" s="150"/>
      <c r="K94" s="146"/>
      <c r="L94" s="139"/>
      <c r="M94" s="139"/>
      <c r="N94" s="139"/>
      <c r="O94" s="139"/>
      <c r="P94" s="139"/>
      <c r="Q94" s="139"/>
      <c r="R94" s="139"/>
      <c r="S94" s="139"/>
      <c r="T94" s="139"/>
      <c r="U94" s="140"/>
    </row>
    <row r="95" spans="1:21" ht="13.5" customHeight="1">
      <c r="A95" s="137"/>
      <c r="B95" s="150"/>
      <c r="C95" s="150"/>
      <c r="D95" s="150"/>
      <c r="E95" s="150"/>
      <c r="F95" s="150"/>
      <c r="G95" s="150"/>
      <c r="H95" s="150"/>
      <c r="I95" s="150"/>
      <c r="J95" s="150"/>
      <c r="K95" s="146"/>
      <c r="L95" s="139"/>
      <c r="M95" s="139"/>
      <c r="N95" s="139"/>
      <c r="O95" s="139"/>
      <c r="P95" s="139"/>
      <c r="Q95" s="139"/>
      <c r="R95" s="139"/>
      <c r="S95" s="139"/>
      <c r="T95" s="139"/>
      <c r="U95" s="140"/>
    </row>
    <row r="96" spans="1:21" ht="13.5" customHeight="1">
      <c r="A96" s="160" t="s">
        <v>591</v>
      </c>
      <c r="B96" s="160"/>
      <c r="C96" s="160"/>
      <c r="D96" s="160"/>
      <c r="E96" s="150"/>
      <c r="F96" s="150"/>
      <c r="G96" s="150"/>
      <c r="H96" s="150"/>
      <c r="I96" s="150"/>
      <c r="J96" s="150"/>
      <c r="K96" s="146"/>
      <c r="L96" s="139"/>
      <c r="M96" s="139"/>
      <c r="N96" s="139"/>
      <c r="O96" s="139"/>
      <c r="P96" s="139"/>
      <c r="Q96" s="139"/>
      <c r="R96" s="139"/>
      <c r="S96" s="139"/>
      <c r="T96" s="139"/>
      <c r="U96" s="140"/>
    </row>
    <row r="97" spans="1:21" ht="13.5" customHeight="1">
      <c r="A97" s="153" t="s">
        <v>592</v>
      </c>
      <c r="B97" s="150"/>
      <c r="C97" s="150"/>
      <c r="D97" s="150"/>
      <c r="E97" s="150"/>
      <c r="F97" s="150"/>
      <c r="G97" s="150"/>
      <c r="H97" s="150"/>
      <c r="I97" s="150"/>
      <c r="J97" s="150"/>
      <c r="K97" s="146"/>
      <c r="L97" s="139"/>
      <c r="M97" s="139"/>
      <c r="N97" s="139"/>
      <c r="O97" s="139"/>
      <c r="P97" s="139"/>
      <c r="Q97" s="139"/>
      <c r="R97" s="139"/>
      <c r="S97" s="139"/>
      <c r="T97" s="139"/>
      <c r="U97" s="140"/>
    </row>
    <row r="98" spans="1:21" ht="13.5" customHeight="1">
      <c r="A98" s="153" t="s">
        <v>540</v>
      </c>
      <c r="B98" s="150"/>
      <c r="C98" s="150"/>
      <c r="D98" s="150"/>
      <c r="E98" s="150"/>
      <c r="F98" s="150"/>
      <c r="G98" s="150"/>
      <c r="H98" s="150"/>
      <c r="I98" s="150"/>
      <c r="J98" s="150"/>
      <c r="K98" s="146"/>
      <c r="L98" s="139"/>
      <c r="M98" s="139"/>
      <c r="N98" s="139"/>
      <c r="O98" s="139"/>
      <c r="P98" s="139"/>
      <c r="Q98" s="139"/>
      <c r="R98" s="139"/>
      <c r="S98" s="139"/>
      <c r="T98" s="139"/>
      <c r="U98" s="140"/>
    </row>
    <row r="99" spans="1:21" ht="13.5" customHeight="1">
      <c r="A99" s="153" t="s">
        <v>593</v>
      </c>
      <c r="B99" s="150"/>
      <c r="C99" s="150"/>
      <c r="D99" s="150"/>
      <c r="E99" s="150"/>
      <c r="F99" s="150"/>
      <c r="G99" s="150"/>
      <c r="H99" s="150"/>
      <c r="I99" s="150"/>
      <c r="J99" s="150"/>
      <c r="K99" s="146"/>
      <c r="L99" s="139"/>
      <c r="M99" s="139"/>
      <c r="N99" s="139"/>
      <c r="O99" s="139"/>
      <c r="P99" s="139"/>
      <c r="Q99" s="139"/>
      <c r="R99" s="139"/>
      <c r="S99" s="139"/>
      <c r="T99" s="139"/>
      <c r="U99" s="140"/>
    </row>
    <row r="100" spans="1:21" ht="13.5" customHeight="1">
      <c r="A100" s="153" t="s">
        <v>541</v>
      </c>
      <c r="B100" s="150"/>
      <c r="C100" s="150"/>
      <c r="D100" s="150"/>
      <c r="E100" s="150"/>
      <c r="F100" s="150"/>
      <c r="G100" s="150"/>
      <c r="H100" s="150"/>
      <c r="I100" s="150"/>
      <c r="J100" s="150"/>
      <c r="K100" s="146"/>
      <c r="L100" s="139"/>
      <c r="M100" s="139"/>
      <c r="N100" s="139"/>
      <c r="O100" s="139"/>
      <c r="P100" s="139"/>
      <c r="Q100" s="139"/>
      <c r="R100" s="139"/>
      <c r="S100" s="139"/>
      <c r="T100" s="139"/>
      <c r="U100" s="140"/>
    </row>
    <row r="101" spans="1:21" ht="13.5" customHeight="1">
      <c r="A101" s="153" t="s">
        <v>542</v>
      </c>
      <c r="B101" s="150"/>
      <c r="C101" s="150"/>
      <c r="D101" s="150"/>
      <c r="E101" s="150"/>
      <c r="F101" s="150"/>
      <c r="G101" s="150"/>
      <c r="H101" s="150"/>
      <c r="I101" s="150"/>
      <c r="J101" s="150"/>
      <c r="K101" s="146"/>
      <c r="L101" s="139"/>
      <c r="M101" s="139"/>
      <c r="N101" s="139"/>
      <c r="O101" s="139"/>
      <c r="P101" s="139"/>
      <c r="Q101" s="139"/>
      <c r="R101" s="139"/>
      <c r="S101" s="139"/>
      <c r="T101" s="139"/>
      <c r="U101" s="140"/>
    </row>
    <row r="102" spans="1:21" ht="13.5" customHeight="1">
      <c r="A102" s="153" t="s">
        <v>594</v>
      </c>
      <c r="B102" s="150"/>
      <c r="C102" s="150"/>
      <c r="D102" s="150"/>
      <c r="E102" s="150"/>
      <c r="F102" s="150"/>
      <c r="G102" s="150"/>
      <c r="H102" s="150"/>
      <c r="I102" s="150"/>
      <c r="J102" s="150"/>
      <c r="K102" s="146"/>
      <c r="L102" s="139"/>
      <c r="M102" s="139"/>
      <c r="N102" s="139"/>
      <c r="O102" s="139"/>
      <c r="P102" s="139"/>
      <c r="Q102" s="139"/>
      <c r="R102" s="139"/>
      <c r="S102" s="139"/>
      <c r="T102" s="139"/>
      <c r="U102" s="140"/>
    </row>
    <row r="103" spans="1:21" ht="13.5" customHeight="1">
      <c r="A103" s="153" t="s">
        <v>595</v>
      </c>
      <c r="B103" s="150"/>
      <c r="C103" s="150"/>
      <c r="D103" s="150"/>
      <c r="E103" s="150"/>
      <c r="F103" s="150"/>
      <c r="G103" s="150"/>
      <c r="H103" s="150"/>
      <c r="I103" s="150"/>
      <c r="J103" s="150"/>
      <c r="K103" s="137"/>
      <c r="L103" s="139"/>
      <c r="M103" s="139"/>
      <c r="N103" s="139"/>
      <c r="O103" s="139"/>
      <c r="P103" s="139"/>
      <c r="Q103" s="139"/>
      <c r="R103" s="139"/>
      <c r="S103" s="139"/>
      <c r="T103" s="139"/>
      <c r="U103" s="140"/>
    </row>
    <row r="104" spans="1:21" ht="13.5" customHeight="1">
      <c r="A104" s="153" t="s">
        <v>596</v>
      </c>
      <c r="B104" s="150"/>
      <c r="C104" s="150"/>
      <c r="D104" s="150"/>
      <c r="E104" s="150"/>
      <c r="F104" s="150"/>
      <c r="G104" s="150"/>
      <c r="H104" s="150"/>
      <c r="I104" s="150"/>
      <c r="J104" s="150"/>
      <c r="K104" s="136"/>
      <c r="L104" s="139"/>
      <c r="M104" s="139"/>
      <c r="N104" s="139"/>
      <c r="O104" s="139"/>
      <c r="P104" s="139"/>
      <c r="Q104" s="139"/>
      <c r="R104" s="139"/>
      <c r="S104" s="139"/>
      <c r="T104" s="139"/>
      <c r="U104" s="140"/>
    </row>
    <row r="105" spans="1:21" ht="13.5" customHeight="1">
      <c r="A105" s="137"/>
      <c r="B105" s="150"/>
      <c r="C105" s="150"/>
      <c r="D105" s="150"/>
      <c r="E105" s="150"/>
      <c r="F105" s="150"/>
      <c r="G105" s="150"/>
      <c r="H105" s="150"/>
      <c r="I105" s="150"/>
      <c r="J105" s="150"/>
      <c r="K105" s="146"/>
      <c r="L105" s="139"/>
      <c r="M105" s="139"/>
      <c r="N105" s="139"/>
      <c r="O105" s="139"/>
      <c r="P105" s="139"/>
      <c r="Q105" s="139"/>
      <c r="R105" s="139"/>
      <c r="S105" s="139"/>
      <c r="T105" s="139"/>
      <c r="U105" s="140"/>
    </row>
    <row r="106" spans="1:21" ht="13.5" customHeight="1">
      <c r="A106" s="160" t="s">
        <v>597</v>
      </c>
      <c r="B106" s="160"/>
      <c r="C106" s="160"/>
      <c r="D106" s="160"/>
      <c r="E106" s="160"/>
      <c r="F106" s="150"/>
      <c r="G106" s="150"/>
      <c r="H106" s="150"/>
      <c r="I106" s="150"/>
      <c r="J106" s="150"/>
      <c r="K106" s="146"/>
      <c r="L106" s="139"/>
      <c r="M106" s="139"/>
      <c r="N106" s="139"/>
      <c r="O106" s="139"/>
      <c r="P106" s="139"/>
      <c r="Q106" s="139"/>
      <c r="R106" s="139"/>
      <c r="S106" s="139"/>
      <c r="T106" s="139"/>
      <c r="U106" s="140"/>
    </row>
    <row r="107" spans="1:21" ht="13.5" customHeight="1">
      <c r="A107" s="153" t="s">
        <v>598</v>
      </c>
      <c r="B107" s="150"/>
      <c r="C107" s="150"/>
      <c r="D107" s="150"/>
      <c r="E107" s="150"/>
      <c r="F107" s="150"/>
      <c r="G107" s="150"/>
      <c r="H107" s="150"/>
      <c r="I107" s="150"/>
      <c r="J107" s="150"/>
      <c r="K107" s="146"/>
      <c r="L107" s="139"/>
      <c r="M107" s="139"/>
      <c r="N107" s="139"/>
      <c r="O107" s="139"/>
      <c r="P107" s="139"/>
      <c r="Q107" s="139"/>
      <c r="R107" s="139"/>
      <c r="S107" s="139"/>
      <c r="T107" s="139"/>
      <c r="U107" s="140"/>
    </row>
    <row r="108" spans="1:21" ht="13.5" customHeight="1">
      <c r="A108" s="153" t="s">
        <v>599</v>
      </c>
      <c r="B108" s="150"/>
      <c r="C108" s="150"/>
      <c r="D108" s="150"/>
      <c r="E108" s="150"/>
      <c r="F108" s="150"/>
      <c r="G108" s="150"/>
      <c r="H108" s="150"/>
      <c r="I108" s="150"/>
      <c r="J108" s="150"/>
      <c r="K108" s="146"/>
      <c r="L108" s="139"/>
      <c r="M108" s="139"/>
      <c r="N108" s="139"/>
      <c r="O108" s="139"/>
      <c r="P108" s="139"/>
      <c r="Q108" s="139"/>
      <c r="R108" s="139"/>
      <c r="S108" s="139"/>
      <c r="T108" s="139"/>
      <c r="U108" s="140"/>
    </row>
    <row r="109" spans="1:21" ht="13.5" customHeight="1">
      <c r="A109" s="153" t="s">
        <v>600</v>
      </c>
      <c r="B109" s="150"/>
      <c r="C109" s="150"/>
      <c r="D109" s="150"/>
      <c r="E109" s="150"/>
      <c r="F109" s="150"/>
      <c r="G109" s="150"/>
      <c r="H109" s="150"/>
      <c r="I109" s="150"/>
      <c r="J109" s="150"/>
      <c r="K109" s="146"/>
      <c r="L109" s="139"/>
      <c r="M109" s="139"/>
      <c r="N109" s="139"/>
      <c r="O109" s="139"/>
      <c r="P109" s="139"/>
      <c r="Q109" s="139"/>
      <c r="R109" s="139"/>
      <c r="S109" s="139"/>
      <c r="T109" s="139"/>
      <c r="U109" s="140"/>
    </row>
    <row r="110" spans="1:21" ht="13.5" customHeight="1">
      <c r="A110" s="153" t="s">
        <v>601</v>
      </c>
      <c r="B110" s="150"/>
      <c r="C110" s="150"/>
      <c r="D110" s="150"/>
      <c r="E110" s="150"/>
      <c r="F110" s="150"/>
      <c r="G110" s="150"/>
      <c r="H110" s="150"/>
      <c r="I110" s="150"/>
      <c r="J110" s="150"/>
      <c r="K110" s="146"/>
      <c r="L110" s="139"/>
      <c r="M110" s="139"/>
      <c r="N110" s="139"/>
      <c r="O110" s="139"/>
      <c r="P110" s="139"/>
      <c r="Q110" s="139"/>
      <c r="R110" s="139"/>
      <c r="S110" s="139"/>
      <c r="T110" s="139"/>
      <c r="U110" s="140"/>
    </row>
    <row r="111" spans="1:21" ht="13.5" customHeight="1">
      <c r="A111" s="153" t="s">
        <v>602</v>
      </c>
      <c r="B111" s="150"/>
      <c r="C111" s="150"/>
      <c r="D111" s="150"/>
      <c r="E111" s="150"/>
      <c r="F111" s="150"/>
      <c r="G111" s="150"/>
      <c r="H111" s="150"/>
      <c r="I111" s="150"/>
      <c r="J111" s="150"/>
      <c r="K111" s="146"/>
      <c r="L111" s="139"/>
      <c r="M111" s="139"/>
      <c r="N111" s="139"/>
      <c r="O111" s="139"/>
      <c r="P111" s="139"/>
      <c r="Q111" s="139"/>
      <c r="R111" s="139"/>
      <c r="S111" s="139"/>
      <c r="T111" s="139"/>
      <c r="U111" s="140"/>
    </row>
    <row r="112" spans="1:21" ht="13.5" customHeight="1">
      <c r="A112" s="153" t="s">
        <v>603</v>
      </c>
      <c r="B112" s="150"/>
      <c r="C112" s="150"/>
      <c r="D112" s="150"/>
      <c r="E112" s="150"/>
      <c r="F112" s="150"/>
      <c r="G112" s="150"/>
      <c r="H112" s="150"/>
      <c r="I112" s="150"/>
      <c r="J112" s="150"/>
      <c r="K112" s="146"/>
      <c r="L112" s="139"/>
      <c r="M112" s="139"/>
      <c r="N112" s="139"/>
      <c r="O112" s="139"/>
      <c r="P112" s="139"/>
      <c r="Q112" s="139"/>
      <c r="R112" s="139"/>
      <c r="S112" s="139"/>
      <c r="T112" s="139"/>
      <c r="U112" s="140"/>
    </row>
    <row r="113" spans="1:21" ht="13.5" customHeight="1">
      <c r="A113" s="153" t="s">
        <v>592</v>
      </c>
      <c r="B113" s="150"/>
      <c r="C113" s="150"/>
      <c r="D113" s="150"/>
      <c r="E113" s="150"/>
      <c r="F113" s="150"/>
      <c r="G113" s="150"/>
      <c r="H113" s="150"/>
      <c r="I113" s="150"/>
      <c r="J113" s="150"/>
      <c r="K113" s="146"/>
      <c r="L113" s="139"/>
      <c r="M113" s="139"/>
      <c r="N113" s="139"/>
      <c r="O113" s="139"/>
      <c r="P113" s="139"/>
      <c r="Q113" s="139"/>
      <c r="R113" s="139"/>
      <c r="S113" s="139"/>
      <c r="T113" s="139"/>
      <c r="U113" s="140"/>
    </row>
    <row r="114" spans="1:21" ht="13.5" customHeight="1">
      <c r="A114" s="153" t="s">
        <v>546</v>
      </c>
      <c r="B114" s="150"/>
      <c r="C114" s="150"/>
      <c r="D114" s="150"/>
      <c r="E114" s="150"/>
      <c r="F114" s="150"/>
      <c r="G114" s="150"/>
      <c r="H114" s="150"/>
      <c r="I114" s="150"/>
      <c r="J114" s="150"/>
      <c r="K114" s="146"/>
      <c r="L114" s="139"/>
      <c r="M114" s="139"/>
      <c r="N114" s="139"/>
      <c r="O114" s="139"/>
      <c r="P114" s="139"/>
      <c r="Q114" s="139"/>
      <c r="R114" s="139"/>
      <c r="S114" s="139"/>
      <c r="T114" s="139"/>
      <c r="U114" s="140"/>
    </row>
    <row r="115" spans="1:21" ht="13.5" customHeight="1">
      <c r="A115" s="153" t="s">
        <v>543</v>
      </c>
      <c r="B115" s="150"/>
      <c r="C115" s="150"/>
      <c r="D115" s="150"/>
      <c r="E115" s="150"/>
      <c r="F115" s="150"/>
      <c r="G115" s="150"/>
      <c r="H115" s="150"/>
      <c r="I115" s="150"/>
      <c r="J115" s="150"/>
      <c r="K115" s="136"/>
      <c r="L115" s="139"/>
      <c r="M115" s="139"/>
      <c r="N115" s="139"/>
      <c r="O115" s="139"/>
      <c r="P115" s="139"/>
      <c r="Q115" s="139"/>
      <c r="R115" s="139"/>
      <c r="S115" s="139"/>
      <c r="T115" s="139"/>
      <c r="U115" s="140"/>
    </row>
    <row r="116" spans="1:21" ht="13.5" customHeight="1">
      <c r="A116" s="153" t="s">
        <v>544</v>
      </c>
      <c r="B116" s="150"/>
      <c r="C116" s="150"/>
      <c r="D116" s="150"/>
      <c r="E116" s="150"/>
      <c r="F116" s="150"/>
      <c r="G116" s="150"/>
      <c r="H116" s="150"/>
      <c r="I116" s="150"/>
      <c r="J116" s="150"/>
      <c r="K116" s="146"/>
      <c r="L116" s="139"/>
      <c r="M116" s="139"/>
      <c r="N116" s="139"/>
      <c r="O116" s="139"/>
      <c r="P116" s="139"/>
      <c r="Q116" s="139"/>
      <c r="R116" s="139"/>
      <c r="S116" s="139"/>
      <c r="T116" s="139"/>
      <c r="U116" s="140"/>
    </row>
    <row r="117" spans="1:21" ht="13.5" customHeight="1">
      <c r="A117" s="153" t="s">
        <v>604</v>
      </c>
      <c r="B117" s="150"/>
      <c r="C117" s="150"/>
      <c r="D117" s="150"/>
      <c r="E117" s="150"/>
      <c r="F117" s="150"/>
      <c r="G117" s="150"/>
      <c r="H117" s="150"/>
      <c r="I117" s="150"/>
      <c r="J117" s="150"/>
      <c r="K117" s="146"/>
      <c r="L117" s="139"/>
      <c r="M117" s="139"/>
      <c r="N117" s="139"/>
      <c r="O117" s="139"/>
      <c r="P117" s="139"/>
      <c r="Q117" s="139"/>
      <c r="R117" s="139"/>
      <c r="S117" s="139"/>
      <c r="T117" s="139"/>
      <c r="U117" s="140"/>
    </row>
    <row r="118" spans="1:21" ht="13.5" customHeight="1">
      <c r="A118" s="153" t="s">
        <v>605</v>
      </c>
      <c r="B118" s="150"/>
      <c r="C118" s="150"/>
      <c r="D118" s="150"/>
      <c r="E118" s="150"/>
      <c r="F118" s="150"/>
      <c r="G118" s="150"/>
      <c r="H118" s="150"/>
      <c r="I118" s="150"/>
      <c r="J118" s="150"/>
      <c r="K118" s="146"/>
      <c r="L118" s="139"/>
      <c r="M118" s="139"/>
      <c r="N118" s="139"/>
      <c r="O118" s="139"/>
      <c r="P118" s="139"/>
      <c r="Q118" s="139"/>
      <c r="R118" s="139"/>
      <c r="S118" s="139"/>
      <c r="T118" s="139"/>
      <c r="U118" s="140"/>
    </row>
    <row r="119" spans="1:21" ht="13.5" customHeight="1">
      <c r="A119" s="153" t="s">
        <v>606</v>
      </c>
      <c r="B119" s="150"/>
      <c r="C119" s="150"/>
      <c r="D119" s="150"/>
      <c r="E119" s="150"/>
      <c r="F119" s="150"/>
      <c r="G119" s="150"/>
      <c r="H119" s="150"/>
      <c r="I119" s="150"/>
      <c r="J119" s="150"/>
      <c r="K119" s="146"/>
      <c r="L119" s="139"/>
      <c r="M119" s="139"/>
      <c r="N119" s="139"/>
      <c r="O119" s="139"/>
      <c r="P119" s="139"/>
      <c r="Q119" s="139"/>
      <c r="R119" s="139"/>
      <c r="S119" s="139"/>
      <c r="T119" s="139"/>
      <c r="U119" s="140"/>
    </row>
    <row r="120" spans="1:21" ht="13.5" customHeight="1">
      <c r="A120" s="153" t="s">
        <v>607</v>
      </c>
      <c r="B120" s="150"/>
      <c r="C120" s="150"/>
      <c r="D120" s="150"/>
      <c r="E120" s="150"/>
      <c r="F120" s="150"/>
      <c r="G120" s="150"/>
      <c r="H120" s="150"/>
      <c r="I120" s="150"/>
      <c r="J120" s="150"/>
      <c r="K120" s="146"/>
      <c r="L120" s="139"/>
      <c r="M120" s="139"/>
      <c r="N120" s="139"/>
      <c r="O120" s="139"/>
      <c r="P120" s="139"/>
      <c r="Q120" s="139"/>
      <c r="R120" s="139"/>
      <c r="S120" s="139"/>
      <c r="T120" s="139"/>
      <c r="U120" s="140"/>
    </row>
    <row r="121" spans="1:21" s="149" customFormat="1" ht="13.5" customHeight="1">
      <c r="A121" s="153" t="s">
        <v>608</v>
      </c>
      <c r="B121" s="150"/>
      <c r="C121" s="150"/>
      <c r="D121" s="150"/>
      <c r="E121" s="150"/>
      <c r="F121" s="150"/>
      <c r="G121" s="150"/>
      <c r="H121" s="150"/>
      <c r="I121" s="150"/>
      <c r="J121" s="150"/>
      <c r="K121" s="143"/>
      <c r="L121" s="147"/>
      <c r="M121" s="147"/>
      <c r="N121" s="147"/>
      <c r="O121" s="147"/>
      <c r="P121" s="147"/>
      <c r="Q121" s="147"/>
      <c r="R121" s="147"/>
      <c r="S121" s="147"/>
      <c r="T121" s="147"/>
      <c r="U121" s="148"/>
    </row>
    <row r="122" spans="1:21" ht="13.5" customHeight="1">
      <c r="A122" s="153" t="s">
        <v>609</v>
      </c>
      <c r="B122" s="150"/>
      <c r="C122" s="150"/>
      <c r="D122" s="150"/>
      <c r="E122" s="150"/>
      <c r="F122" s="150"/>
      <c r="G122" s="150"/>
      <c r="H122" s="150"/>
      <c r="I122" s="150"/>
      <c r="J122" s="150"/>
      <c r="K122" s="137"/>
      <c r="L122" s="139"/>
      <c r="M122" s="139"/>
      <c r="N122" s="139"/>
      <c r="O122" s="139"/>
      <c r="P122" s="139"/>
      <c r="Q122" s="139"/>
      <c r="R122" s="139"/>
      <c r="S122" s="139"/>
      <c r="T122" s="139"/>
      <c r="U122" s="140"/>
    </row>
    <row r="123" spans="1:21" ht="13.5" customHeight="1">
      <c r="A123" s="153" t="s">
        <v>545</v>
      </c>
      <c r="B123" s="150"/>
      <c r="C123" s="150"/>
      <c r="D123" s="150"/>
      <c r="E123" s="150"/>
      <c r="F123" s="150"/>
      <c r="G123" s="150"/>
      <c r="H123" s="150"/>
      <c r="I123" s="150"/>
      <c r="J123" s="150"/>
      <c r="K123" s="136"/>
      <c r="L123" s="139"/>
      <c r="M123" s="139"/>
      <c r="N123" s="139"/>
      <c r="O123" s="139"/>
      <c r="P123" s="139"/>
      <c r="Q123" s="139"/>
      <c r="R123" s="139"/>
      <c r="S123" s="139"/>
      <c r="T123" s="139"/>
      <c r="U123" s="140"/>
    </row>
    <row r="124" spans="1:21" ht="13.5" customHeight="1">
      <c r="A124" s="153" t="s">
        <v>610</v>
      </c>
      <c r="B124" s="150"/>
      <c r="C124" s="150"/>
      <c r="D124" s="150"/>
      <c r="E124" s="150"/>
      <c r="F124" s="150"/>
      <c r="G124" s="150"/>
      <c r="H124" s="150"/>
      <c r="I124" s="150"/>
      <c r="J124" s="150"/>
      <c r="K124" s="146"/>
      <c r="L124" s="139"/>
      <c r="M124" s="139"/>
      <c r="N124" s="139"/>
      <c r="O124" s="139"/>
      <c r="P124" s="139"/>
      <c r="Q124" s="139"/>
      <c r="R124" s="139"/>
      <c r="S124" s="139"/>
      <c r="T124" s="139"/>
      <c r="U124" s="140"/>
    </row>
    <row r="125" spans="1:21" ht="13.5" customHeight="1">
      <c r="A125" s="153" t="s">
        <v>611</v>
      </c>
      <c r="B125" s="150"/>
      <c r="C125" s="150"/>
      <c r="D125" s="150"/>
      <c r="E125" s="150"/>
      <c r="F125" s="150"/>
      <c r="G125" s="150"/>
      <c r="H125" s="150"/>
      <c r="I125" s="150"/>
      <c r="J125" s="150"/>
      <c r="K125" s="146"/>
      <c r="L125" s="139"/>
      <c r="M125" s="139"/>
      <c r="N125" s="139"/>
      <c r="O125" s="139"/>
      <c r="P125" s="139"/>
      <c r="Q125" s="139"/>
      <c r="R125" s="139"/>
      <c r="S125" s="139"/>
      <c r="T125" s="139"/>
      <c r="U125" s="140"/>
    </row>
    <row r="126" spans="1:21" ht="13.5" customHeight="1">
      <c r="A126" s="153" t="s">
        <v>612</v>
      </c>
      <c r="B126" s="150"/>
      <c r="C126" s="150"/>
      <c r="D126" s="150"/>
      <c r="E126" s="150"/>
      <c r="F126" s="150"/>
      <c r="G126" s="150"/>
      <c r="H126" s="150"/>
      <c r="I126" s="150"/>
      <c r="J126" s="150"/>
      <c r="K126" s="146"/>
      <c r="L126" s="139"/>
      <c r="M126" s="139"/>
      <c r="N126" s="139"/>
      <c r="O126" s="139"/>
      <c r="P126" s="139"/>
      <c r="Q126" s="139"/>
      <c r="R126" s="139"/>
      <c r="S126" s="139"/>
      <c r="T126" s="139"/>
      <c r="U126" s="140"/>
    </row>
    <row r="127" spans="1:21" ht="13.5" customHeight="1">
      <c r="A127" s="153" t="s">
        <v>613</v>
      </c>
      <c r="B127" s="150"/>
      <c r="C127" s="150"/>
      <c r="D127" s="150"/>
      <c r="E127" s="150"/>
      <c r="F127" s="150"/>
      <c r="G127" s="150"/>
      <c r="H127" s="150"/>
      <c r="I127" s="150"/>
      <c r="J127" s="150"/>
      <c r="K127" s="146"/>
      <c r="L127" s="139"/>
      <c r="M127" s="139"/>
      <c r="N127" s="139"/>
      <c r="O127" s="139"/>
      <c r="P127" s="139"/>
      <c r="Q127" s="139"/>
      <c r="R127" s="139"/>
      <c r="S127" s="139"/>
      <c r="T127" s="139"/>
      <c r="U127" s="140"/>
    </row>
    <row r="128" spans="1:21" ht="13.5" customHeight="1">
      <c r="A128" s="153" t="s">
        <v>614</v>
      </c>
      <c r="B128" s="150"/>
      <c r="C128" s="150"/>
      <c r="D128" s="150"/>
      <c r="E128" s="150"/>
      <c r="F128" s="150"/>
      <c r="G128" s="150"/>
      <c r="H128" s="150"/>
      <c r="I128" s="150"/>
      <c r="J128" s="150"/>
      <c r="K128" s="146"/>
      <c r="L128" s="139"/>
      <c r="M128" s="139"/>
      <c r="N128" s="139"/>
      <c r="O128" s="139"/>
      <c r="P128" s="139"/>
      <c r="Q128" s="139"/>
      <c r="R128" s="139"/>
      <c r="S128" s="139"/>
      <c r="T128" s="139"/>
      <c r="U128" s="140"/>
    </row>
    <row r="129" spans="1:21" ht="13.5" customHeight="1">
      <c r="A129" s="153" t="s">
        <v>615</v>
      </c>
      <c r="B129" s="150"/>
      <c r="C129" s="150"/>
      <c r="D129" s="150"/>
      <c r="E129" s="150"/>
      <c r="F129" s="150"/>
      <c r="G129" s="150"/>
      <c r="H129" s="150"/>
      <c r="I129" s="150"/>
      <c r="J129" s="150"/>
      <c r="K129" s="146"/>
      <c r="L129" s="139"/>
      <c r="M129" s="139"/>
      <c r="N129" s="139"/>
      <c r="O129" s="139"/>
      <c r="P129" s="139"/>
      <c r="Q129" s="139"/>
      <c r="R129" s="139"/>
      <c r="S129" s="139"/>
      <c r="T129" s="139"/>
      <c r="U129" s="140"/>
    </row>
    <row r="130" spans="1:21" ht="13.5" customHeight="1">
      <c r="A130" s="153"/>
      <c r="B130" s="150"/>
      <c r="C130" s="150"/>
      <c r="D130" s="150"/>
      <c r="E130" s="150"/>
      <c r="F130" s="150"/>
      <c r="G130" s="150"/>
      <c r="H130" s="150"/>
      <c r="I130" s="150"/>
      <c r="J130" s="150"/>
      <c r="K130" s="146"/>
      <c r="L130" s="139"/>
      <c r="M130" s="139"/>
      <c r="N130" s="139"/>
      <c r="O130" s="139"/>
      <c r="P130" s="139"/>
      <c r="Q130" s="139"/>
      <c r="R130" s="139"/>
      <c r="S130" s="139"/>
      <c r="T130" s="139"/>
      <c r="U130" s="140"/>
    </row>
    <row r="131" spans="1:21" ht="13.5" customHeight="1">
      <c r="A131" s="160" t="s">
        <v>616</v>
      </c>
      <c r="B131" s="160"/>
      <c r="C131" s="160"/>
      <c r="D131" s="160"/>
      <c r="E131" s="160"/>
      <c r="F131" s="150"/>
      <c r="G131" s="150"/>
      <c r="H131" s="150"/>
      <c r="I131" s="150"/>
      <c r="J131" s="150"/>
      <c r="K131" s="146"/>
      <c r="L131" s="139"/>
      <c r="M131" s="139"/>
      <c r="N131" s="139"/>
      <c r="O131" s="139"/>
      <c r="P131" s="139"/>
      <c r="Q131" s="139"/>
      <c r="R131" s="139"/>
      <c r="S131" s="139"/>
      <c r="T131" s="139"/>
      <c r="U131" s="140"/>
    </row>
    <row r="132" spans="1:21" ht="13.5" customHeight="1">
      <c r="A132" s="153" t="s">
        <v>617</v>
      </c>
      <c r="B132" s="150"/>
      <c r="C132" s="150"/>
      <c r="D132" s="150"/>
      <c r="E132" s="150"/>
      <c r="F132" s="150"/>
      <c r="G132" s="150"/>
      <c r="H132" s="150"/>
      <c r="I132" s="150"/>
      <c r="J132" s="150"/>
      <c r="K132" s="146"/>
      <c r="L132" s="139"/>
      <c r="M132" s="139"/>
      <c r="N132" s="139"/>
      <c r="O132" s="139"/>
      <c r="P132" s="139"/>
      <c r="Q132" s="139"/>
      <c r="R132" s="139"/>
      <c r="S132" s="139"/>
      <c r="T132" s="139"/>
      <c r="U132" s="140"/>
    </row>
    <row r="133" spans="1:21" ht="13.5" customHeight="1">
      <c r="A133" s="153" t="s">
        <v>618</v>
      </c>
      <c r="B133" s="150"/>
      <c r="C133" s="150"/>
      <c r="D133" s="150"/>
      <c r="E133" s="150"/>
      <c r="F133" s="150"/>
      <c r="G133" s="150"/>
      <c r="H133" s="150"/>
      <c r="I133" s="150"/>
      <c r="J133" s="150"/>
      <c r="K133" s="146"/>
      <c r="L133" s="139"/>
      <c r="M133" s="139"/>
      <c r="N133" s="139"/>
      <c r="O133" s="139"/>
      <c r="P133" s="139"/>
      <c r="Q133" s="139"/>
      <c r="R133" s="139"/>
      <c r="S133" s="139"/>
      <c r="T133" s="139"/>
      <c r="U133" s="140"/>
    </row>
    <row r="134" spans="1:21" ht="13.5" customHeight="1">
      <c r="A134" s="153" t="s">
        <v>619</v>
      </c>
      <c r="B134" s="150"/>
      <c r="C134" s="150"/>
      <c r="D134" s="150"/>
      <c r="E134" s="150"/>
      <c r="F134" s="150"/>
      <c r="G134" s="150"/>
      <c r="H134" s="150"/>
      <c r="I134" s="150"/>
      <c r="J134" s="150"/>
      <c r="K134" s="137"/>
      <c r="L134" s="139"/>
      <c r="M134" s="139"/>
      <c r="N134" s="139"/>
      <c r="O134" s="139"/>
      <c r="P134" s="139"/>
      <c r="Q134" s="139"/>
      <c r="R134" s="139"/>
      <c r="S134" s="139"/>
      <c r="T134" s="139"/>
      <c r="U134" s="140"/>
    </row>
    <row r="135" spans="1:21" ht="13.5" customHeight="1">
      <c r="A135" s="153" t="s">
        <v>620</v>
      </c>
      <c r="B135" s="150"/>
      <c r="C135" s="150"/>
      <c r="D135" s="150"/>
      <c r="E135" s="150"/>
      <c r="F135" s="150"/>
      <c r="G135" s="150"/>
      <c r="H135" s="150"/>
      <c r="I135" s="150"/>
      <c r="J135" s="150"/>
      <c r="K135" s="136"/>
      <c r="L135" s="139"/>
      <c r="M135" s="139"/>
      <c r="N135" s="139"/>
      <c r="O135" s="139"/>
      <c r="P135" s="139"/>
      <c r="Q135" s="139"/>
      <c r="R135" s="139"/>
      <c r="S135" s="139"/>
      <c r="T135" s="139"/>
      <c r="U135" s="140"/>
    </row>
    <row r="136" spans="1:21" ht="13.5" customHeight="1">
      <c r="A136" s="153" t="s">
        <v>621</v>
      </c>
      <c r="B136" s="150"/>
      <c r="C136" s="150"/>
      <c r="D136" s="150"/>
      <c r="E136" s="150"/>
      <c r="F136" s="150"/>
      <c r="G136" s="150"/>
      <c r="H136" s="150"/>
      <c r="I136" s="150"/>
      <c r="J136" s="150"/>
      <c r="K136" s="146"/>
      <c r="L136" s="139"/>
      <c r="M136" s="139"/>
      <c r="N136" s="139"/>
      <c r="O136" s="139"/>
      <c r="P136" s="139"/>
      <c r="Q136" s="139"/>
      <c r="R136" s="139"/>
      <c r="S136" s="139"/>
      <c r="T136" s="139"/>
      <c r="U136" s="140"/>
    </row>
    <row r="137" spans="1:21" ht="13.5" customHeight="1">
      <c r="A137" s="153" t="s">
        <v>622</v>
      </c>
      <c r="B137" s="150"/>
      <c r="C137" s="150"/>
      <c r="D137" s="150"/>
      <c r="E137" s="150"/>
      <c r="F137" s="150"/>
      <c r="G137" s="150"/>
      <c r="H137" s="150"/>
      <c r="I137" s="150"/>
      <c r="J137" s="150"/>
      <c r="K137" s="146"/>
      <c r="L137" s="139"/>
      <c r="M137" s="139"/>
      <c r="N137" s="139"/>
      <c r="O137" s="139"/>
      <c r="P137" s="139"/>
      <c r="Q137" s="139"/>
      <c r="R137" s="139"/>
      <c r="S137" s="139"/>
      <c r="T137" s="139"/>
      <c r="U137" s="140"/>
    </row>
    <row r="138" spans="1:21" ht="13.5" customHeight="1">
      <c r="A138" s="153" t="s">
        <v>623</v>
      </c>
      <c r="B138" s="150"/>
      <c r="C138" s="150"/>
      <c r="D138" s="150"/>
      <c r="E138" s="150"/>
      <c r="F138" s="150"/>
      <c r="G138" s="150"/>
      <c r="H138" s="150"/>
      <c r="I138" s="150"/>
      <c r="J138" s="150"/>
      <c r="K138" s="146"/>
      <c r="L138" s="139"/>
      <c r="M138" s="139"/>
      <c r="N138" s="139"/>
      <c r="O138" s="139"/>
      <c r="P138" s="139"/>
      <c r="Q138" s="139"/>
      <c r="R138" s="139"/>
      <c r="S138" s="139"/>
      <c r="T138" s="139"/>
      <c r="U138" s="140"/>
    </row>
    <row r="139" spans="1:21" ht="13.5" customHeight="1">
      <c r="A139" s="137"/>
      <c r="B139" s="150"/>
      <c r="C139" s="150"/>
      <c r="D139" s="150"/>
      <c r="E139" s="150"/>
      <c r="F139" s="150"/>
      <c r="G139" s="150"/>
      <c r="H139" s="150"/>
      <c r="I139" s="150"/>
      <c r="J139" s="150"/>
      <c r="K139" s="146"/>
      <c r="L139" s="139"/>
      <c r="M139" s="139"/>
      <c r="N139" s="139"/>
      <c r="O139" s="139"/>
      <c r="P139" s="139"/>
      <c r="Q139" s="139"/>
      <c r="R139" s="139"/>
      <c r="S139" s="139"/>
      <c r="T139" s="139"/>
      <c r="U139" s="140"/>
    </row>
    <row r="140" spans="1:21" ht="13.5" customHeight="1">
      <c r="A140" s="136" t="s">
        <v>624</v>
      </c>
      <c r="B140" s="150"/>
      <c r="C140" s="150"/>
      <c r="D140" s="150"/>
      <c r="E140" s="150"/>
      <c r="F140" s="150"/>
      <c r="G140" s="150"/>
      <c r="H140" s="150"/>
      <c r="I140" s="150"/>
      <c r="J140" s="150"/>
      <c r="K140" s="146"/>
      <c r="L140" s="139"/>
      <c r="M140" s="139"/>
      <c r="N140" s="139"/>
      <c r="O140" s="139"/>
      <c r="P140" s="139"/>
      <c r="Q140" s="139"/>
      <c r="R140" s="139"/>
      <c r="S140" s="139"/>
      <c r="T140" s="139"/>
      <c r="U140" s="140"/>
    </row>
    <row r="141" spans="1:21" ht="13.5" customHeight="1">
      <c r="A141" s="153" t="s">
        <v>625</v>
      </c>
      <c r="B141" s="150"/>
      <c r="C141" s="150"/>
      <c r="D141" s="150"/>
      <c r="E141" s="150"/>
      <c r="F141" s="150"/>
      <c r="G141" s="150"/>
      <c r="H141" s="150"/>
      <c r="I141" s="150"/>
      <c r="J141" s="150"/>
      <c r="K141" s="146"/>
      <c r="L141" s="139"/>
      <c r="M141" s="139"/>
      <c r="N141" s="139"/>
      <c r="O141" s="139"/>
      <c r="P141" s="139"/>
      <c r="Q141" s="139"/>
      <c r="R141" s="139"/>
      <c r="S141" s="139"/>
      <c r="T141" s="139"/>
      <c r="U141" s="140"/>
    </row>
    <row r="142" spans="1:21" ht="13.5" customHeight="1">
      <c r="A142" s="154" t="s">
        <v>626</v>
      </c>
      <c r="B142" s="150"/>
      <c r="C142" s="150"/>
      <c r="D142" s="150"/>
      <c r="E142" s="150"/>
      <c r="F142" s="150"/>
      <c r="G142" s="150"/>
      <c r="H142" s="150"/>
      <c r="I142" s="150"/>
      <c r="J142" s="150"/>
      <c r="K142" s="137"/>
      <c r="L142" s="139"/>
      <c r="M142" s="139"/>
      <c r="N142" s="139"/>
      <c r="O142" s="139"/>
      <c r="P142" s="139"/>
      <c r="Q142" s="139"/>
      <c r="R142" s="139"/>
      <c r="S142" s="139"/>
      <c r="T142" s="139"/>
      <c r="U142" s="140"/>
    </row>
    <row r="143" spans="1:21" ht="13.5" customHeight="1">
      <c r="A143" s="154" t="s">
        <v>627</v>
      </c>
      <c r="B143" s="150"/>
      <c r="C143" s="150"/>
      <c r="D143" s="150"/>
      <c r="E143" s="150"/>
      <c r="F143" s="150"/>
      <c r="G143" s="150"/>
      <c r="H143" s="150"/>
      <c r="I143" s="150"/>
      <c r="J143" s="150"/>
      <c r="K143" s="136"/>
      <c r="L143" s="139"/>
      <c r="M143" s="139"/>
      <c r="N143" s="139"/>
      <c r="O143" s="139"/>
      <c r="P143" s="139"/>
      <c r="Q143" s="139"/>
      <c r="R143" s="139"/>
      <c r="S143" s="139"/>
      <c r="T143" s="139"/>
      <c r="U143" s="140"/>
    </row>
    <row r="144" spans="1:21" ht="13.5" customHeight="1">
      <c r="A144" s="154" t="s">
        <v>628</v>
      </c>
      <c r="B144" s="150"/>
      <c r="C144" s="150"/>
      <c r="D144" s="150"/>
      <c r="E144" s="150"/>
      <c r="F144" s="150"/>
      <c r="G144" s="150"/>
      <c r="H144" s="150"/>
      <c r="I144" s="150"/>
      <c r="J144" s="150"/>
      <c r="K144" s="146"/>
      <c r="L144" s="139"/>
      <c r="M144" s="139"/>
      <c r="N144" s="139"/>
      <c r="O144" s="139"/>
      <c r="P144" s="139"/>
      <c r="Q144" s="139"/>
      <c r="R144" s="139"/>
      <c r="S144" s="139"/>
      <c r="T144" s="139"/>
      <c r="U144" s="140"/>
    </row>
    <row r="145" spans="1:21" ht="13.5" customHeight="1">
      <c r="A145" s="154" t="s">
        <v>629</v>
      </c>
      <c r="B145" s="150"/>
      <c r="C145" s="150"/>
      <c r="D145" s="150"/>
      <c r="E145" s="150"/>
      <c r="F145" s="150"/>
      <c r="G145" s="150"/>
      <c r="H145" s="150"/>
      <c r="I145" s="150"/>
      <c r="J145" s="150"/>
      <c r="K145" s="146"/>
      <c r="L145" s="139"/>
      <c r="M145" s="139"/>
      <c r="N145" s="139"/>
      <c r="O145" s="139"/>
      <c r="P145" s="139"/>
      <c r="Q145" s="139"/>
      <c r="R145" s="139"/>
      <c r="S145" s="139"/>
      <c r="T145" s="139"/>
      <c r="U145" s="140"/>
    </row>
    <row r="146" spans="1:21" ht="13.5" customHeight="1">
      <c r="A146" s="153" t="s">
        <v>630</v>
      </c>
      <c r="B146" s="150"/>
      <c r="C146" s="150"/>
      <c r="D146" s="150"/>
      <c r="E146" s="150"/>
      <c r="F146" s="150"/>
      <c r="G146" s="150"/>
      <c r="H146" s="150"/>
      <c r="I146" s="150"/>
      <c r="J146" s="150"/>
      <c r="K146" s="146"/>
      <c r="L146" s="139"/>
      <c r="M146" s="139"/>
      <c r="N146" s="139"/>
      <c r="O146" s="139"/>
      <c r="P146" s="139"/>
      <c r="Q146" s="139"/>
      <c r="R146" s="139"/>
      <c r="S146" s="139"/>
      <c r="T146" s="139"/>
      <c r="U146" s="140"/>
    </row>
    <row r="147" spans="1:21" ht="13.5" customHeight="1">
      <c r="A147" s="153" t="s">
        <v>631</v>
      </c>
      <c r="B147" s="150"/>
      <c r="C147" s="150"/>
      <c r="D147" s="150"/>
      <c r="E147" s="150"/>
      <c r="F147" s="150"/>
      <c r="G147" s="150"/>
      <c r="H147" s="150"/>
      <c r="I147" s="150"/>
      <c r="J147" s="150"/>
      <c r="K147" s="146"/>
      <c r="L147" s="139"/>
      <c r="M147" s="139"/>
      <c r="N147" s="139"/>
      <c r="O147" s="139"/>
      <c r="P147" s="139"/>
      <c r="Q147" s="139"/>
      <c r="R147" s="139"/>
      <c r="S147" s="139"/>
      <c r="T147" s="139"/>
      <c r="U147" s="140"/>
    </row>
    <row r="148" spans="1:21" ht="13.5" customHeight="1">
      <c r="A148" s="153" t="s">
        <v>632</v>
      </c>
      <c r="B148" s="150"/>
      <c r="C148" s="150"/>
      <c r="D148" s="150"/>
      <c r="E148" s="150"/>
      <c r="F148" s="150"/>
      <c r="G148" s="150"/>
      <c r="H148" s="150"/>
      <c r="I148" s="150"/>
      <c r="J148" s="150"/>
      <c r="K148" s="146"/>
      <c r="L148" s="139"/>
      <c r="M148" s="139"/>
      <c r="N148" s="139"/>
      <c r="O148" s="139"/>
      <c r="P148" s="139"/>
      <c r="Q148" s="139"/>
      <c r="R148" s="139"/>
      <c r="S148" s="139"/>
      <c r="T148" s="139"/>
      <c r="U148" s="140"/>
    </row>
    <row r="149" spans="1:21" ht="13.5" customHeight="1">
      <c r="A149" s="153" t="s">
        <v>633</v>
      </c>
      <c r="B149" s="150"/>
      <c r="C149" s="150"/>
      <c r="D149" s="150"/>
      <c r="E149" s="150"/>
      <c r="F149" s="150"/>
      <c r="G149" s="150"/>
      <c r="H149" s="150"/>
      <c r="I149" s="150"/>
      <c r="J149" s="150"/>
      <c r="K149" s="146"/>
      <c r="L149" s="139"/>
      <c r="M149" s="139"/>
      <c r="N149" s="139"/>
      <c r="O149" s="139"/>
      <c r="P149" s="139"/>
      <c r="Q149" s="139"/>
      <c r="R149" s="139"/>
      <c r="S149" s="139"/>
      <c r="T149" s="139"/>
      <c r="U149" s="140"/>
    </row>
    <row r="150" spans="1:21" ht="13.5" customHeight="1">
      <c r="A150" s="153" t="s">
        <v>634</v>
      </c>
      <c r="B150" s="150"/>
      <c r="C150" s="150"/>
      <c r="D150" s="150"/>
      <c r="E150" s="150"/>
      <c r="F150" s="150"/>
      <c r="G150" s="150"/>
      <c r="H150" s="150"/>
      <c r="I150" s="150"/>
      <c r="J150" s="150"/>
      <c r="K150" s="146"/>
      <c r="L150" s="139"/>
      <c r="M150" s="139"/>
      <c r="N150" s="139"/>
      <c r="O150" s="139"/>
      <c r="P150" s="139"/>
      <c r="Q150" s="139"/>
      <c r="R150" s="139"/>
      <c r="S150" s="139"/>
      <c r="T150" s="139"/>
      <c r="U150" s="140"/>
    </row>
    <row r="151" spans="1:21" ht="13.5" customHeight="1">
      <c r="A151" s="153" t="s">
        <v>635</v>
      </c>
      <c r="B151" s="150"/>
      <c r="C151" s="150"/>
      <c r="D151" s="150"/>
      <c r="E151" s="150"/>
      <c r="F151" s="150"/>
      <c r="G151" s="150"/>
      <c r="H151" s="150"/>
      <c r="I151" s="150"/>
      <c r="J151" s="150"/>
      <c r="K151" s="146"/>
      <c r="L151" s="139"/>
      <c r="M151" s="139"/>
      <c r="N151" s="139"/>
      <c r="O151" s="139"/>
      <c r="P151" s="139"/>
      <c r="Q151" s="139"/>
      <c r="R151" s="139"/>
      <c r="S151" s="139"/>
      <c r="T151" s="139"/>
      <c r="U151" s="140"/>
    </row>
    <row r="152" spans="1:21" ht="13.5" customHeight="1">
      <c r="A152" s="137"/>
      <c r="B152" s="150"/>
      <c r="C152" s="150"/>
      <c r="D152" s="150"/>
      <c r="E152" s="150"/>
      <c r="F152" s="150"/>
      <c r="G152" s="150"/>
      <c r="H152" s="150"/>
      <c r="I152" s="150"/>
      <c r="J152" s="150"/>
      <c r="K152" s="146"/>
      <c r="L152" s="139"/>
      <c r="M152" s="139"/>
      <c r="N152" s="139"/>
      <c r="O152" s="139"/>
      <c r="P152" s="139"/>
      <c r="Q152" s="139"/>
      <c r="R152" s="139"/>
      <c r="S152" s="139"/>
      <c r="T152" s="139"/>
      <c r="U152" s="140"/>
    </row>
    <row r="153" spans="1:21" ht="13.5" customHeight="1">
      <c r="A153" s="152" t="s">
        <v>547</v>
      </c>
      <c r="B153" s="152"/>
      <c r="C153" s="152"/>
      <c r="D153" s="155"/>
      <c r="E153" s="150"/>
      <c r="F153" s="150"/>
      <c r="G153" s="150"/>
      <c r="H153" s="150"/>
      <c r="I153" s="150"/>
      <c r="J153" s="150"/>
      <c r="K153" s="146"/>
      <c r="L153" s="139"/>
      <c r="M153" s="139"/>
      <c r="N153" s="139"/>
      <c r="O153" s="139"/>
      <c r="P153" s="139"/>
      <c r="Q153" s="139"/>
      <c r="R153" s="139"/>
      <c r="S153" s="139"/>
      <c r="T153" s="139"/>
      <c r="U153" s="140"/>
    </row>
    <row r="154" spans="1:21" ht="13.5" customHeight="1">
      <c r="A154" s="153" t="s">
        <v>636</v>
      </c>
      <c r="B154" s="150"/>
      <c r="C154" s="150"/>
      <c r="D154" s="150"/>
      <c r="E154" s="150"/>
      <c r="F154" s="150"/>
      <c r="G154" s="150"/>
      <c r="H154" s="150"/>
      <c r="I154" s="150"/>
      <c r="J154" s="150"/>
      <c r="K154" s="137"/>
      <c r="L154" s="139"/>
      <c r="M154" s="139"/>
      <c r="N154" s="139"/>
      <c r="O154" s="139"/>
      <c r="P154" s="139"/>
      <c r="Q154" s="139"/>
      <c r="R154" s="139"/>
      <c r="S154" s="139"/>
      <c r="T154" s="139"/>
      <c r="U154" s="140"/>
    </row>
    <row r="155" spans="1:21" ht="13.5" customHeight="1">
      <c r="A155" s="153" t="s">
        <v>637</v>
      </c>
      <c r="B155" s="150"/>
      <c r="C155" s="150"/>
      <c r="D155" s="150"/>
      <c r="E155" s="150"/>
      <c r="F155" s="150"/>
      <c r="G155" s="150"/>
      <c r="H155" s="150"/>
      <c r="I155" s="150"/>
      <c r="J155" s="150"/>
      <c r="K155" s="136"/>
      <c r="L155" s="139"/>
      <c r="M155" s="139"/>
      <c r="N155" s="139"/>
      <c r="O155" s="139"/>
      <c r="P155" s="139"/>
      <c r="Q155" s="139"/>
      <c r="R155" s="139"/>
      <c r="S155" s="139"/>
      <c r="T155" s="139"/>
      <c r="U155" s="140"/>
    </row>
    <row r="156" spans="1:21" ht="13.5" customHeight="1">
      <c r="A156" s="153" t="s">
        <v>638</v>
      </c>
      <c r="B156" s="150"/>
      <c r="C156" s="150"/>
      <c r="D156" s="150"/>
      <c r="E156" s="150"/>
      <c r="F156" s="150"/>
      <c r="G156" s="150"/>
      <c r="H156" s="150"/>
      <c r="I156" s="150"/>
      <c r="J156" s="150"/>
      <c r="K156" s="146"/>
      <c r="L156" s="139"/>
      <c r="M156" s="139"/>
      <c r="N156" s="139"/>
      <c r="O156" s="139"/>
      <c r="P156" s="139"/>
      <c r="Q156" s="139"/>
      <c r="R156" s="139"/>
      <c r="S156" s="139"/>
      <c r="T156" s="139"/>
      <c r="U156" s="140"/>
    </row>
    <row r="157" spans="1:21" ht="13.5" customHeight="1">
      <c r="A157" s="153" t="s">
        <v>639</v>
      </c>
      <c r="B157" s="150"/>
      <c r="C157" s="150"/>
      <c r="D157" s="150"/>
      <c r="E157" s="150"/>
      <c r="F157" s="150"/>
      <c r="G157" s="150"/>
      <c r="H157" s="150"/>
      <c r="I157" s="150"/>
      <c r="J157" s="150"/>
      <c r="K157" s="146"/>
      <c r="L157" s="139"/>
      <c r="M157" s="139"/>
      <c r="N157" s="139"/>
      <c r="O157" s="139"/>
      <c r="P157" s="139"/>
      <c r="Q157" s="139"/>
      <c r="R157" s="139"/>
      <c r="S157" s="139"/>
      <c r="T157" s="139"/>
      <c r="U157" s="140"/>
    </row>
    <row r="158" spans="1:21" ht="13.5" customHeight="1">
      <c r="A158" s="137"/>
      <c r="B158" s="150"/>
      <c r="C158" s="150"/>
      <c r="D158" s="150"/>
      <c r="E158" s="150"/>
      <c r="F158" s="150"/>
      <c r="G158" s="150"/>
      <c r="H158" s="150"/>
      <c r="I158" s="150"/>
      <c r="J158" s="150"/>
      <c r="K158" s="146"/>
      <c r="L158" s="139"/>
      <c r="M158" s="139"/>
      <c r="N158" s="139"/>
      <c r="O158" s="139"/>
      <c r="P158" s="139"/>
      <c r="Q158" s="139"/>
      <c r="R158" s="139"/>
      <c r="S158" s="139"/>
      <c r="T158" s="139"/>
      <c r="U158" s="140"/>
    </row>
    <row r="159" spans="1:21" ht="13.5" customHeight="1">
      <c r="A159" s="136" t="s">
        <v>640</v>
      </c>
      <c r="B159" s="150"/>
      <c r="C159" s="150"/>
      <c r="D159" s="150"/>
      <c r="E159" s="150"/>
      <c r="F159" s="150"/>
      <c r="G159" s="150"/>
      <c r="H159" s="150"/>
      <c r="I159" s="150"/>
      <c r="J159" s="150"/>
      <c r="K159" s="146"/>
      <c r="L159" s="139"/>
      <c r="M159" s="139"/>
      <c r="N159" s="139"/>
      <c r="O159" s="139"/>
      <c r="P159" s="139"/>
      <c r="Q159" s="139"/>
      <c r="R159" s="139"/>
      <c r="S159" s="139"/>
      <c r="T159" s="139"/>
      <c r="U159" s="140"/>
    </row>
    <row r="160" spans="1:21" ht="13.5" customHeight="1">
      <c r="A160" s="153" t="s">
        <v>641</v>
      </c>
      <c r="B160" s="150"/>
      <c r="C160" s="150"/>
      <c r="D160" s="150"/>
      <c r="E160" s="150"/>
      <c r="F160" s="150"/>
      <c r="G160" s="150"/>
      <c r="H160" s="150"/>
      <c r="I160" s="150"/>
      <c r="J160" s="150"/>
      <c r="K160" s="146"/>
      <c r="L160" s="139"/>
      <c r="M160" s="139"/>
      <c r="N160" s="139"/>
      <c r="O160" s="139"/>
      <c r="P160" s="139"/>
      <c r="Q160" s="139"/>
      <c r="R160" s="139"/>
      <c r="S160" s="139"/>
      <c r="T160" s="139"/>
      <c r="U160" s="140"/>
    </row>
    <row r="161" spans="1:21" ht="13.5" customHeight="1">
      <c r="A161" s="153" t="s">
        <v>548</v>
      </c>
      <c r="B161" s="150"/>
      <c r="C161" s="150"/>
      <c r="D161" s="150"/>
      <c r="E161" s="150"/>
      <c r="F161" s="150"/>
      <c r="G161" s="150"/>
      <c r="H161" s="150"/>
      <c r="I161" s="150"/>
      <c r="J161" s="150"/>
      <c r="K161" s="146"/>
      <c r="L161" s="139"/>
      <c r="M161" s="139"/>
      <c r="N161" s="139"/>
      <c r="O161" s="139"/>
      <c r="P161" s="139"/>
      <c r="Q161" s="139"/>
      <c r="R161" s="139"/>
      <c r="S161" s="139"/>
      <c r="T161" s="139"/>
      <c r="U161" s="140"/>
    </row>
    <row r="162" spans="1:21" ht="13.5" customHeight="1">
      <c r="A162" s="153" t="s">
        <v>642</v>
      </c>
      <c r="B162" s="150"/>
      <c r="C162" s="150"/>
      <c r="D162" s="150"/>
      <c r="E162" s="150"/>
      <c r="F162" s="150"/>
      <c r="G162" s="150"/>
      <c r="H162" s="150"/>
      <c r="I162" s="150"/>
      <c r="J162" s="150"/>
      <c r="K162" s="146"/>
      <c r="L162" s="139"/>
      <c r="M162" s="139"/>
      <c r="N162" s="139"/>
      <c r="O162" s="139"/>
      <c r="P162" s="139"/>
      <c r="Q162" s="139"/>
      <c r="R162" s="139"/>
      <c r="S162" s="139"/>
      <c r="T162" s="139"/>
      <c r="U162" s="140"/>
    </row>
    <row r="163" spans="1:21" ht="13.5" customHeight="1">
      <c r="A163" s="153" t="s">
        <v>643</v>
      </c>
      <c r="B163" s="150"/>
      <c r="C163" s="150"/>
      <c r="D163" s="150"/>
      <c r="E163" s="150"/>
      <c r="F163" s="150"/>
      <c r="G163" s="150"/>
      <c r="H163" s="150"/>
      <c r="I163" s="150"/>
      <c r="J163" s="150"/>
      <c r="K163" s="146"/>
      <c r="L163" s="139"/>
      <c r="M163" s="139"/>
      <c r="N163" s="139"/>
      <c r="O163" s="139"/>
      <c r="P163" s="139"/>
      <c r="Q163" s="139"/>
      <c r="R163" s="139"/>
      <c r="S163" s="139"/>
      <c r="T163" s="139"/>
      <c r="U163" s="140"/>
    </row>
    <row r="164" spans="1:21" ht="13.5" customHeight="1">
      <c r="A164" s="153" t="s">
        <v>644</v>
      </c>
      <c r="B164" s="150"/>
      <c r="C164" s="150"/>
      <c r="D164" s="150"/>
      <c r="E164" s="150"/>
      <c r="F164" s="150"/>
      <c r="G164" s="150"/>
      <c r="H164" s="150"/>
      <c r="I164" s="150"/>
      <c r="J164" s="150"/>
      <c r="K164" s="146"/>
      <c r="L164" s="139"/>
      <c r="M164" s="139"/>
      <c r="N164" s="139"/>
      <c r="O164" s="139"/>
      <c r="P164" s="139"/>
      <c r="Q164" s="139"/>
      <c r="R164" s="139"/>
      <c r="S164" s="139"/>
      <c r="T164" s="139"/>
      <c r="U164" s="140"/>
    </row>
    <row r="165" spans="1:21" ht="13.5" customHeight="1">
      <c r="A165" s="153" t="s">
        <v>645</v>
      </c>
      <c r="B165" s="150"/>
      <c r="C165" s="150"/>
      <c r="D165" s="150"/>
      <c r="E165" s="150"/>
      <c r="F165" s="150"/>
      <c r="G165" s="150"/>
      <c r="H165" s="150"/>
      <c r="I165" s="150"/>
      <c r="J165" s="150"/>
      <c r="K165" s="146"/>
      <c r="L165" s="139"/>
      <c r="M165" s="139"/>
      <c r="N165" s="139"/>
      <c r="O165" s="139"/>
      <c r="P165" s="139"/>
      <c r="Q165" s="139"/>
      <c r="R165" s="139"/>
      <c r="S165" s="139"/>
      <c r="T165" s="139"/>
      <c r="U165" s="140"/>
    </row>
    <row r="166" spans="1:21" ht="13.5" customHeight="1">
      <c r="A166" s="153" t="s">
        <v>539</v>
      </c>
      <c r="B166" s="150"/>
      <c r="C166" s="150"/>
      <c r="D166" s="150"/>
      <c r="E166" s="150"/>
      <c r="F166" s="150"/>
      <c r="G166" s="150"/>
      <c r="H166" s="150"/>
      <c r="I166" s="150"/>
      <c r="J166" s="150"/>
      <c r="K166" s="146"/>
      <c r="L166" s="139"/>
      <c r="M166" s="139"/>
      <c r="N166" s="139"/>
      <c r="O166" s="139"/>
      <c r="P166" s="139"/>
      <c r="Q166" s="139"/>
      <c r="R166" s="139"/>
      <c r="S166" s="139"/>
      <c r="T166" s="139"/>
      <c r="U166" s="140"/>
    </row>
    <row r="167" spans="1:21" ht="13.5" customHeight="1">
      <c r="A167" s="156" t="s">
        <v>673</v>
      </c>
      <c r="B167" s="157"/>
      <c r="C167" s="157"/>
      <c r="D167" s="157"/>
      <c r="E167" s="157"/>
      <c r="F167" s="157"/>
      <c r="G167" s="157"/>
      <c r="H167" s="157"/>
      <c r="I167" s="157"/>
      <c r="J167" s="157"/>
      <c r="K167" s="146"/>
      <c r="L167" s="139"/>
      <c r="M167" s="139"/>
      <c r="N167" s="139"/>
      <c r="O167" s="139"/>
      <c r="P167" s="139"/>
      <c r="Q167" s="139"/>
      <c r="R167" s="139"/>
      <c r="S167" s="139"/>
      <c r="T167" s="139"/>
      <c r="U167" s="140"/>
    </row>
    <row r="168" spans="1:21" ht="13.5" customHeight="1">
      <c r="A168" s="153"/>
      <c r="B168" s="150"/>
      <c r="C168" s="150"/>
      <c r="D168" s="150"/>
      <c r="E168" s="150"/>
      <c r="F168" s="150"/>
      <c r="G168" s="150"/>
      <c r="H168" s="150"/>
      <c r="I168" s="150"/>
      <c r="J168" s="150"/>
      <c r="K168" s="146"/>
      <c r="L168" s="139"/>
      <c r="M168" s="139"/>
      <c r="N168" s="139"/>
      <c r="O168" s="139"/>
      <c r="P168" s="139"/>
      <c r="Q168" s="139"/>
      <c r="R168" s="139"/>
      <c r="S168" s="139"/>
      <c r="T168" s="139"/>
      <c r="U168" s="140"/>
    </row>
    <row r="169" spans="1:21" ht="13.5" customHeight="1">
      <c r="A169" s="153"/>
      <c r="B169" s="150"/>
      <c r="C169" s="150"/>
      <c r="D169" s="150"/>
      <c r="E169" s="150"/>
      <c r="F169" s="150"/>
      <c r="G169" s="150"/>
      <c r="H169" s="150"/>
      <c r="I169" s="150"/>
      <c r="J169" s="150"/>
      <c r="K169" s="146"/>
      <c r="L169" s="139"/>
      <c r="M169" s="139"/>
      <c r="N169" s="139"/>
      <c r="O169" s="139"/>
      <c r="P169" s="139"/>
      <c r="Q169" s="139"/>
      <c r="R169" s="139"/>
      <c r="S169" s="139"/>
      <c r="T169" s="139"/>
      <c r="U169" s="140"/>
    </row>
    <row r="170" spans="1:21" ht="13.5" customHeight="1">
      <c r="A170" s="153"/>
      <c r="B170" s="150"/>
      <c r="C170" s="150"/>
      <c r="D170" s="150"/>
      <c r="E170" s="150"/>
      <c r="F170" s="150"/>
      <c r="G170" s="150"/>
      <c r="H170" s="150"/>
      <c r="I170" s="150"/>
      <c r="J170" s="150"/>
      <c r="K170" s="146"/>
      <c r="L170" s="139"/>
      <c r="M170" s="139"/>
      <c r="N170" s="139"/>
      <c r="O170" s="139"/>
      <c r="P170" s="139"/>
      <c r="Q170" s="139"/>
      <c r="R170" s="139"/>
      <c r="S170" s="139"/>
      <c r="T170" s="139"/>
      <c r="U170" s="140"/>
    </row>
    <row r="171" spans="1:21" ht="13.5" customHeight="1">
      <c r="A171" s="153"/>
      <c r="B171" s="150"/>
      <c r="C171" s="150"/>
      <c r="D171" s="150"/>
      <c r="E171" s="150"/>
      <c r="F171" s="150"/>
      <c r="G171" s="150"/>
      <c r="H171" s="150"/>
      <c r="I171" s="150"/>
      <c r="J171" s="150"/>
      <c r="K171" s="146"/>
      <c r="L171" s="139"/>
      <c r="M171" s="139"/>
      <c r="N171" s="139"/>
      <c r="O171" s="139"/>
      <c r="P171" s="139"/>
      <c r="Q171" s="139"/>
      <c r="R171" s="139"/>
      <c r="S171" s="139"/>
      <c r="T171" s="139"/>
      <c r="U171" s="140"/>
    </row>
    <row r="172" spans="1:21" ht="13.5" customHeight="1">
      <c r="A172" s="160" t="s">
        <v>646</v>
      </c>
      <c r="B172" s="160"/>
      <c r="C172" s="160"/>
      <c r="D172" s="150"/>
      <c r="E172" s="150"/>
      <c r="F172" s="150"/>
      <c r="G172" s="150"/>
      <c r="H172" s="150"/>
      <c r="I172" s="150"/>
      <c r="J172" s="150"/>
      <c r="K172" s="146"/>
      <c r="L172" s="139"/>
      <c r="M172" s="139"/>
      <c r="N172" s="139"/>
      <c r="O172" s="139"/>
      <c r="P172" s="139"/>
      <c r="Q172" s="139"/>
      <c r="R172" s="139"/>
      <c r="S172" s="139"/>
      <c r="T172" s="139"/>
      <c r="U172" s="140"/>
    </row>
    <row r="173" spans="1:21" ht="13.5" customHeight="1">
      <c r="A173" s="153" t="s">
        <v>647</v>
      </c>
      <c r="B173" s="150"/>
      <c r="C173" s="150"/>
      <c r="D173" s="150"/>
      <c r="E173" s="150"/>
      <c r="F173" s="150"/>
      <c r="G173" s="150"/>
      <c r="H173" s="150"/>
      <c r="I173" s="150"/>
      <c r="J173" s="150"/>
      <c r="K173" s="146"/>
      <c r="L173" s="139"/>
      <c r="M173" s="139"/>
      <c r="N173" s="139"/>
      <c r="O173" s="139"/>
      <c r="P173" s="139"/>
      <c r="Q173" s="139"/>
      <c r="R173" s="139"/>
      <c r="S173" s="139"/>
      <c r="T173" s="139"/>
      <c r="U173" s="140"/>
    </row>
    <row r="174" spans="1:21" ht="13.5" customHeight="1">
      <c r="A174" s="153" t="s">
        <v>648</v>
      </c>
      <c r="B174" s="150"/>
      <c r="C174" s="150"/>
      <c r="D174" s="150"/>
      <c r="E174" s="150"/>
      <c r="F174" s="150"/>
      <c r="G174" s="150"/>
      <c r="H174" s="150"/>
      <c r="I174" s="150"/>
      <c r="J174" s="150"/>
      <c r="K174" s="146"/>
      <c r="L174" s="139"/>
      <c r="M174" s="139"/>
      <c r="N174" s="139"/>
      <c r="O174" s="139"/>
      <c r="P174" s="139"/>
      <c r="Q174" s="139"/>
      <c r="R174" s="139"/>
      <c r="S174" s="139"/>
      <c r="T174" s="139"/>
      <c r="U174" s="140"/>
    </row>
    <row r="175" spans="1:21" ht="13.5" customHeight="1">
      <c r="A175" s="153" t="s">
        <v>649</v>
      </c>
      <c r="B175" s="150"/>
      <c r="C175" s="150"/>
      <c r="D175" s="150"/>
      <c r="E175" s="150"/>
      <c r="F175" s="150"/>
      <c r="G175" s="150"/>
      <c r="H175" s="150"/>
      <c r="I175" s="150"/>
      <c r="J175" s="150"/>
      <c r="K175" s="146"/>
      <c r="L175" s="139"/>
      <c r="M175" s="139"/>
      <c r="N175" s="139"/>
      <c r="O175" s="139"/>
      <c r="P175" s="139"/>
      <c r="Q175" s="139"/>
      <c r="R175" s="139"/>
      <c r="S175" s="139"/>
      <c r="T175" s="139"/>
      <c r="U175" s="140"/>
    </row>
    <row r="176" spans="1:21" ht="13.5" customHeight="1">
      <c r="A176" s="153" t="s">
        <v>650</v>
      </c>
      <c r="B176" s="150"/>
      <c r="C176" s="150"/>
      <c r="D176" s="150"/>
      <c r="E176" s="150"/>
      <c r="F176" s="150"/>
      <c r="G176" s="150"/>
      <c r="H176" s="150"/>
      <c r="I176" s="150"/>
      <c r="J176" s="150"/>
      <c r="K176" s="146"/>
      <c r="L176" s="139"/>
      <c r="M176" s="139"/>
      <c r="N176" s="139"/>
      <c r="O176" s="139"/>
      <c r="P176" s="139"/>
      <c r="Q176" s="139"/>
      <c r="R176" s="139"/>
      <c r="S176" s="139"/>
      <c r="T176" s="139"/>
      <c r="U176" s="140"/>
    </row>
    <row r="177" spans="1:21" ht="13.5" customHeight="1">
      <c r="A177" s="137"/>
      <c r="B177" s="150"/>
      <c r="C177" s="150"/>
      <c r="D177" s="150"/>
      <c r="E177" s="150"/>
      <c r="F177" s="150"/>
      <c r="G177" s="150"/>
      <c r="H177" s="150"/>
      <c r="I177" s="150"/>
      <c r="J177" s="150"/>
      <c r="K177" s="146"/>
      <c r="L177" s="139"/>
      <c r="M177" s="139"/>
      <c r="N177" s="139"/>
      <c r="O177" s="139"/>
      <c r="P177" s="139"/>
      <c r="Q177" s="139"/>
      <c r="R177" s="139"/>
      <c r="S177" s="139"/>
      <c r="T177" s="139"/>
      <c r="U177" s="140"/>
    </row>
    <row r="178" spans="1:21" ht="13.5" customHeight="1">
      <c r="A178" s="160" t="s">
        <v>651</v>
      </c>
      <c r="B178" s="160"/>
      <c r="C178" s="160"/>
      <c r="D178" s="160"/>
      <c r="E178" s="150"/>
      <c r="F178" s="150"/>
      <c r="G178" s="150"/>
      <c r="H178" s="150"/>
      <c r="I178" s="150"/>
      <c r="J178" s="150"/>
      <c r="K178" s="146"/>
      <c r="L178" s="139"/>
      <c r="M178" s="139"/>
      <c r="N178" s="139"/>
      <c r="O178" s="139"/>
      <c r="P178" s="139"/>
      <c r="Q178" s="139"/>
      <c r="R178" s="139"/>
      <c r="S178" s="139"/>
      <c r="T178" s="139"/>
      <c r="U178" s="140"/>
    </row>
    <row r="179" spans="1:21" ht="13.5" customHeight="1">
      <c r="A179" s="158" t="s">
        <v>652</v>
      </c>
      <c r="B179" s="150"/>
      <c r="C179" s="150"/>
      <c r="D179" s="150"/>
      <c r="E179" s="150"/>
      <c r="F179" s="150"/>
      <c r="G179" s="150"/>
      <c r="H179" s="150"/>
      <c r="I179" s="150"/>
      <c r="J179" s="150"/>
      <c r="K179" s="146"/>
      <c r="L179" s="139"/>
      <c r="M179" s="139"/>
      <c r="N179" s="139"/>
      <c r="O179" s="139"/>
      <c r="P179" s="139"/>
      <c r="Q179" s="139"/>
      <c r="R179" s="139"/>
      <c r="S179" s="139"/>
      <c r="T179" s="139"/>
      <c r="U179" s="140"/>
    </row>
    <row r="180" spans="1:21" ht="13.5" customHeight="1">
      <c r="A180" s="153" t="s">
        <v>653</v>
      </c>
      <c r="B180" s="150"/>
      <c r="C180" s="150"/>
      <c r="D180" s="150"/>
      <c r="E180" s="150"/>
      <c r="F180" s="150"/>
      <c r="G180" s="150"/>
      <c r="H180" s="150"/>
      <c r="I180" s="150"/>
      <c r="J180" s="150"/>
      <c r="K180" s="137"/>
      <c r="L180" s="139"/>
      <c r="M180" s="139"/>
      <c r="N180" s="139"/>
      <c r="O180" s="139"/>
      <c r="P180" s="139"/>
      <c r="Q180" s="139"/>
      <c r="R180" s="139"/>
      <c r="S180" s="139"/>
      <c r="T180" s="139"/>
      <c r="U180" s="140"/>
    </row>
    <row r="181" spans="1:21" ht="13.5" customHeight="1">
      <c r="A181" s="153" t="s">
        <v>654</v>
      </c>
      <c r="B181" s="150"/>
      <c r="C181" s="150"/>
      <c r="D181" s="150"/>
      <c r="E181" s="150"/>
      <c r="F181" s="150"/>
      <c r="G181" s="150"/>
      <c r="H181" s="150"/>
      <c r="I181" s="150"/>
      <c r="J181" s="150"/>
      <c r="K181" s="136"/>
      <c r="L181" s="139"/>
      <c r="M181" s="139"/>
      <c r="N181" s="139"/>
      <c r="O181" s="139"/>
      <c r="P181" s="139"/>
      <c r="Q181" s="139"/>
      <c r="R181" s="139"/>
      <c r="S181" s="139"/>
      <c r="T181" s="139"/>
      <c r="U181" s="140"/>
    </row>
    <row r="182" spans="1:21" ht="13.5" customHeight="1">
      <c r="A182" s="153" t="s">
        <v>655</v>
      </c>
      <c r="B182" s="150"/>
      <c r="C182" s="150"/>
      <c r="D182" s="150"/>
      <c r="E182" s="150"/>
      <c r="F182" s="150"/>
      <c r="G182" s="150"/>
      <c r="H182" s="150"/>
      <c r="I182" s="150"/>
      <c r="J182" s="150"/>
      <c r="K182" s="146"/>
      <c r="L182" s="139"/>
      <c r="M182" s="139"/>
      <c r="N182" s="139"/>
      <c r="O182" s="139"/>
      <c r="P182" s="139"/>
      <c r="Q182" s="139"/>
      <c r="R182" s="139"/>
      <c r="S182" s="139"/>
      <c r="T182" s="139"/>
      <c r="U182" s="140"/>
    </row>
    <row r="183" spans="1:21" ht="13.5" customHeight="1">
      <c r="A183"/>
      <c r="B183"/>
      <c r="C183"/>
      <c r="D183"/>
      <c r="E183"/>
      <c r="F183"/>
      <c r="G183"/>
      <c r="H183"/>
      <c r="I183"/>
      <c r="J183"/>
      <c r="K183" s="146"/>
      <c r="L183" s="139"/>
      <c r="M183" s="139"/>
      <c r="N183" s="139"/>
      <c r="O183" s="139"/>
      <c r="P183" s="139"/>
      <c r="Q183" s="139"/>
      <c r="R183" s="139"/>
      <c r="S183" s="139"/>
      <c r="T183" s="139"/>
      <c r="U183" s="140"/>
    </row>
    <row r="184" spans="1:21" ht="13.5" customHeight="1">
      <c r="A184" s="161" t="s">
        <v>656</v>
      </c>
      <c r="B184" s="161"/>
      <c r="C184" s="161"/>
      <c r="D184" s="161"/>
      <c r="E184" s="161"/>
      <c r="F184" s="161"/>
      <c r="G184" s="161"/>
      <c r="H184" s="161"/>
      <c r="I184" s="161"/>
      <c r="J184" s="161"/>
      <c r="K184" s="146"/>
      <c r="L184" s="139"/>
      <c r="M184" s="139"/>
      <c r="N184" s="139"/>
      <c r="O184" s="139"/>
      <c r="P184" s="139"/>
      <c r="Q184" s="139"/>
      <c r="R184" s="139"/>
      <c r="S184" s="139"/>
      <c r="T184" s="139"/>
      <c r="U184" s="140"/>
    </row>
    <row r="185" spans="1:21" ht="13.5" customHeight="1">
      <c r="A185" s="153" t="s">
        <v>657</v>
      </c>
      <c r="B185" s="150"/>
      <c r="C185" s="150"/>
      <c r="D185" s="150"/>
      <c r="E185" s="150"/>
      <c r="F185" s="150"/>
      <c r="G185" s="150"/>
      <c r="H185" s="150"/>
      <c r="I185" s="150"/>
      <c r="J185" s="150"/>
      <c r="K185" s="146"/>
      <c r="L185" s="139"/>
      <c r="M185" s="139"/>
      <c r="N185" s="139"/>
      <c r="O185" s="139"/>
      <c r="P185" s="139"/>
      <c r="Q185" s="139"/>
      <c r="R185" s="139"/>
      <c r="S185" s="139"/>
      <c r="T185" s="139"/>
      <c r="U185" s="140"/>
    </row>
    <row r="186" spans="1:21" ht="13.5" customHeight="1">
      <c r="A186" s="153" t="s">
        <v>658</v>
      </c>
      <c r="B186" s="150"/>
      <c r="C186" s="150"/>
      <c r="D186" s="150"/>
      <c r="E186" s="150"/>
      <c r="F186" s="150"/>
      <c r="G186" s="150"/>
      <c r="H186" s="150"/>
      <c r="I186" s="150"/>
      <c r="J186" s="150"/>
      <c r="K186" s="146"/>
      <c r="L186" s="139"/>
      <c r="M186" s="139"/>
      <c r="N186" s="139"/>
      <c r="O186" s="139"/>
      <c r="P186" s="139"/>
      <c r="Q186" s="139"/>
      <c r="R186" s="139"/>
      <c r="S186" s="139"/>
      <c r="T186" s="139"/>
      <c r="U186" s="140"/>
    </row>
    <row r="187" spans="1:21" ht="13.5" customHeight="1">
      <c r="A187" s="160" t="s">
        <v>659</v>
      </c>
      <c r="B187" s="162"/>
      <c r="C187" s="162"/>
      <c r="D187" s="162"/>
      <c r="E187" s="162"/>
      <c r="F187" s="162"/>
      <c r="G187" s="150"/>
      <c r="H187" s="150"/>
      <c r="I187" s="150"/>
      <c r="J187" s="150"/>
      <c r="K187" s="136"/>
      <c r="L187" s="139"/>
      <c r="M187" s="139"/>
      <c r="N187" s="139"/>
      <c r="O187" s="139"/>
      <c r="P187" s="139"/>
      <c r="Q187" s="139"/>
      <c r="R187" s="139"/>
      <c r="S187" s="139"/>
      <c r="T187" s="139"/>
      <c r="U187" s="140"/>
    </row>
    <row r="188" spans="1:21" ht="13.5" customHeight="1">
      <c r="A188" s="159" t="s">
        <v>660</v>
      </c>
      <c r="B188" s="150"/>
      <c r="C188" s="150"/>
      <c r="D188" s="150"/>
      <c r="E188" s="150"/>
      <c r="F188" s="150"/>
      <c r="G188" s="150"/>
      <c r="H188" s="150"/>
      <c r="I188" s="150"/>
      <c r="J188" s="150"/>
      <c r="K188" s="146"/>
      <c r="L188" s="139"/>
      <c r="M188" s="139"/>
      <c r="N188" s="139"/>
      <c r="O188" s="139"/>
      <c r="P188" s="139"/>
      <c r="Q188" s="139"/>
      <c r="R188" s="139"/>
      <c r="S188" s="139"/>
      <c r="T188" s="139"/>
      <c r="U188" s="140"/>
    </row>
    <row r="189" spans="1:21" ht="13.5" customHeight="1">
      <c r="A189" s="159" t="s">
        <v>661</v>
      </c>
      <c r="B189" s="150"/>
      <c r="C189" s="150"/>
      <c r="D189" s="150"/>
      <c r="E189" s="150"/>
      <c r="F189" s="150"/>
      <c r="G189" s="150"/>
      <c r="H189" s="150"/>
      <c r="I189" s="150"/>
      <c r="J189" s="150"/>
      <c r="K189" s="146"/>
      <c r="L189" s="139"/>
      <c r="M189" s="139"/>
      <c r="N189" s="139"/>
      <c r="O189" s="139"/>
      <c r="P189" s="139"/>
      <c r="Q189" s="139"/>
      <c r="R189" s="139"/>
      <c r="S189" s="139"/>
      <c r="T189" s="139"/>
      <c r="U189" s="140"/>
    </row>
    <row r="190" spans="1:21" ht="13.5" customHeight="1">
      <c r="A190" s="159" t="s">
        <v>662</v>
      </c>
      <c r="B190" s="150"/>
      <c r="C190" s="150"/>
      <c r="D190" s="150"/>
      <c r="E190" s="150"/>
      <c r="F190" s="150"/>
      <c r="G190" s="150"/>
      <c r="H190" s="150"/>
      <c r="I190" s="150"/>
      <c r="J190" s="150"/>
      <c r="K190" s="146"/>
      <c r="L190" s="139"/>
      <c r="M190" s="139"/>
      <c r="N190" s="139"/>
      <c r="O190" s="139"/>
      <c r="P190" s="139"/>
      <c r="Q190" s="139"/>
      <c r="R190" s="139"/>
      <c r="S190" s="139"/>
      <c r="T190" s="139"/>
      <c r="U190" s="140"/>
    </row>
    <row r="191" spans="1:21" ht="13.5" customHeight="1">
      <c r="A191" s="159" t="s">
        <v>663</v>
      </c>
      <c r="B191" s="150"/>
      <c r="C191" s="150"/>
      <c r="D191" s="150"/>
      <c r="E191" s="150"/>
      <c r="F191" s="150"/>
      <c r="G191" s="150"/>
      <c r="H191" s="150"/>
      <c r="I191" s="150"/>
      <c r="J191" s="150"/>
      <c r="K191" s="146"/>
      <c r="L191" s="139"/>
      <c r="M191" s="139"/>
      <c r="N191" s="139"/>
      <c r="O191" s="139"/>
      <c r="P191" s="139"/>
      <c r="Q191" s="139"/>
      <c r="R191" s="139"/>
      <c r="S191" s="139"/>
      <c r="T191" s="139"/>
      <c r="U191" s="140"/>
    </row>
    <row r="192" spans="1:21" ht="13.5" customHeight="1">
      <c r="A192" s="159"/>
      <c r="B192" s="150"/>
      <c r="C192" s="150"/>
      <c r="D192" s="150"/>
      <c r="E192" s="150"/>
      <c r="F192" s="150"/>
      <c r="G192" s="150"/>
      <c r="H192" s="150"/>
      <c r="I192" s="150"/>
      <c r="J192" s="150"/>
      <c r="K192" s="146"/>
      <c r="L192" s="139"/>
      <c r="M192" s="139"/>
      <c r="N192" s="139"/>
      <c r="O192" s="139"/>
      <c r="P192" s="139"/>
      <c r="Q192" s="139"/>
      <c r="R192" s="139"/>
      <c r="S192" s="139"/>
      <c r="T192" s="139"/>
      <c r="U192" s="140"/>
    </row>
    <row r="193" spans="1:21" ht="13.5" customHeight="1">
      <c r="A193" s="160" t="s">
        <v>664</v>
      </c>
      <c r="B193" s="162"/>
      <c r="C193" s="162"/>
      <c r="D193" s="162"/>
      <c r="E193" s="162"/>
      <c r="F193" s="162"/>
      <c r="G193" s="150"/>
      <c r="H193" s="150"/>
      <c r="I193" s="150"/>
      <c r="J193" s="150"/>
      <c r="K193" s="146"/>
      <c r="L193" s="139"/>
      <c r="M193" s="139"/>
      <c r="N193" s="139"/>
      <c r="O193" s="139"/>
      <c r="P193" s="139"/>
      <c r="Q193" s="139"/>
      <c r="R193" s="139"/>
      <c r="S193" s="139"/>
      <c r="T193" s="139"/>
      <c r="U193" s="140"/>
    </row>
    <row r="194" spans="1:21" ht="13.5" customHeight="1">
      <c r="A194" s="159" t="s">
        <v>665</v>
      </c>
      <c r="B194" s="150"/>
      <c r="C194" s="150"/>
      <c r="D194" s="150"/>
      <c r="E194" s="150"/>
      <c r="F194" s="150"/>
      <c r="G194" s="150"/>
      <c r="H194" s="150"/>
      <c r="I194" s="150"/>
      <c r="J194" s="150"/>
      <c r="K194" s="146"/>
      <c r="L194" s="139"/>
      <c r="M194" s="139"/>
      <c r="N194" s="139"/>
      <c r="O194" s="139"/>
      <c r="P194" s="139"/>
      <c r="Q194" s="139"/>
      <c r="R194" s="139"/>
      <c r="S194" s="139"/>
      <c r="T194" s="139"/>
      <c r="U194" s="140"/>
    </row>
    <row r="195" spans="1:21" ht="13.5" customHeight="1">
      <c r="A195" s="159" t="s">
        <v>666</v>
      </c>
      <c r="B195" s="150"/>
      <c r="C195" s="150"/>
      <c r="D195" s="150"/>
      <c r="E195" s="150"/>
      <c r="F195" s="150"/>
      <c r="G195" s="150"/>
      <c r="H195" s="150"/>
      <c r="I195" s="150"/>
      <c r="J195" s="150"/>
      <c r="K195" s="146"/>
      <c r="L195" s="139"/>
      <c r="M195" s="139"/>
      <c r="N195" s="139"/>
      <c r="O195" s="139"/>
      <c r="P195" s="139"/>
      <c r="Q195" s="139"/>
      <c r="R195" s="139"/>
      <c r="S195" s="139"/>
      <c r="T195" s="139"/>
      <c r="U195" s="140"/>
    </row>
    <row r="196" spans="1:21" ht="13.5" customHeight="1">
      <c r="A196" s="159" t="s">
        <v>667</v>
      </c>
      <c r="B196" s="150"/>
      <c r="C196" s="150"/>
      <c r="D196" s="150"/>
      <c r="E196" s="150"/>
      <c r="F196" s="150"/>
      <c r="G196" s="150"/>
      <c r="H196" s="150"/>
      <c r="I196" s="150"/>
      <c r="J196" s="150"/>
      <c r="K196" s="146"/>
      <c r="L196" s="139"/>
      <c r="M196" s="139"/>
      <c r="N196" s="139"/>
      <c r="O196" s="139"/>
      <c r="P196" s="139"/>
      <c r="Q196" s="139"/>
      <c r="R196" s="139"/>
      <c r="S196" s="139"/>
      <c r="T196" s="139"/>
      <c r="U196" s="140"/>
    </row>
    <row r="197" spans="1:21" ht="13.5" customHeight="1">
      <c r="A197" s="137"/>
      <c r="B197" s="150"/>
      <c r="C197" s="150"/>
      <c r="D197" s="150"/>
      <c r="E197" s="150"/>
      <c r="F197" s="150"/>
      <c r="G197" s="150"/>
      <c r="H197" s="150"/>
      <c r="I197" s="150"/>
      <c r="J197" s="150"/>
      <c r="K197" s="146"/>
      <c r="L197" s="139"/>
      <c r="M197" s="139"/>
      <c r="N197" s="139"/>
      <c r="O197" s="139"/>
      <c r="P197" s="139"/>
      <c r="Q197" s="139"/>
      <c r="R197" s="139"/>
      <c r="S197" s="139"/>
      <c r="T197" s="139"/>
      <c r="U197" s="140"/>
    </row>
    <row r="198" spans="1:21" ht="13.5" customHeight="1">
      <c r="A198" s="160" t="s">
        <v>668</v>
      </c>
      <c r="B198" s="160"/>
      <c r="C198" s="160"/>
      <c r="D198" s="160"/>
      <c r="E198" s="160"/>
      <c r="F198" s="160"/>
      <c r="G198" s="160"/>
      <c r="H198" s="160"/>
      <c r="I198" s="160"/>
      <c r="J198" s="150"/>
      <c r="K198" s="137"/>
      <c r="L198" s="139"/>
      <c r="M198" s="139"/>
      <c r="N198" s="139"/>
      <c r="O198" s="139"/>
      <c r="P198" s="139"/>
      <c r="Q198" s="139"/>
      <c r="R198" s="139"/>
      <c r="S198" s="139"/>
      <c r="T198" s="139"/>
      <c r="U198" s="140"/>
    </row>
    <row r="199" spans="1:21" ht="13.5" customHeight="1">
      <c r="A199" s="153" t="s">
        <v>669</v>
      </c>
      <c r="B199" s="150"/>
      <c r="C199" s="150"/>
      <c r="D199" s="150"/>
      <c r="E199" s="150"/>
      <c r="F199" s="150"/>
      <c r="G199" s="150"/>
      <c r="H199" s="150"/>
      <c r="I199" s="150"/>
      <c r="J199" s="150"/>
      <c r="K199" s="136"/>
      <c r="L199" s="139"/>
      <c r="M199" s="139"/>
      <c r="N199" s="139"/>
      <c r="O199" s="139"/>
      <c r="P199" s="139"/>
      <c r="Q199" s="139"/>
      <c r="R199" s="139"/>
      <c r="S199" s="139"/>
      <c r="T199" s="139"/>
      <c r="U199" s="140"/>
    </row>
    <row r="200" spans="1:21" ht="13.5" customHeight="1">
      <c r="A200" s="153" t="s">
        <v>670</v>
      </c>
      <c r="B200" s="150"/>
      <c r="C200" s="150"/>
      <c r="D200" s="150"/>
      <c r="E200" s="150"/>
      <c r="F200" s="150"/>
      <c r="G200" s="150"/>
      <c r="H200" s="150"/>
      <c r="I200" s="150"/>
      <c r="J200" s="150"/>
      <c r="K200" s="146"/>
      <c r="L200" s="139"/>
      <c r="M200" s="139"/>
      <c r="N200" s="139"/>
      <c r="O200" s="139"/>
      <c r="P200" s="139"/>
      <c r="Q200" s="139"/>
      <c r="R200" s="139"/>
      <c r="S200" s="139"/>
      <c r="T200" s="139"/>
      <c r="U200" s="140"/>
    </row>
    <row r="201" spans="1:21" ht="13.5" customHeight="1">
      <c r="A201" s="153" t="s">
        <v>671</v>
      </c>
      <c r="B201" s="150"/>
      <c r="C201" s="150"/>
      <c r="D201" s="150"/>
      <c r="E201" s="150"/>
      <c r="F201" s="150"/>
      <c r="G201" s="150"/>
      <c r="H201" s="150"/>
      <c r="I201" s="150"/>
      <c r="J201" s="150"/>
      <c r="K201" s="146"/>
      <c r="L201" s="139"/>
      <c r="M201" s="139"/>
      <c r="N201" s="139"/>
      <c r="O201" s="139"/>
      <c r="P201" s="139"/>
      <c r="Q201" s="139"/>
      <c r="R201" s="139"/>
      <c r="S201" s="139"/>
      <c r="T201" s="139"/>
      <c r="U201" s="140"/>
    </row>
    <row r="202" spans="1:21" ht="13.5" customHeight="1">
      <c r="A202" s="153" t="s">
        <v>672</v>
      </c>
      <c r="B202" s="150"/>
      <c r="C202" s="150"/>
      <c r="D202" s="150"/>
      <c r="E202" s="150"/>
      <c r="F202" s="150"/>
      <c r="G202" s="150"/>
      <c r="H202" s="150"/>
      <c r="I202" s="150"/>
      <c r="J202" s="150"/>
      <c r="K202" s="146"/>
      <c r="L202" s="139"/>
      <c r="M202" s="139"/>
      <c r="N202" s="139"/>
      <c r="O202" s="139"/>
      <c r="P202" s="139"/>
      <c r="Q202" s="139"/>
      <c r="R202" s="139"/>
      <c r="S202" s="139"/>
      <c r="T202" s="139"/>
      <c r="U202" s="140"/>
    </row>
    <row r="203" spans="1:21" ht="13.5" customHeight="1">
      <c r="A203" s="153"/>
      <c r="B203" s="150"/>
      <c r="C203" s="150"/>
      <c r="D203" s="150"/>
      <c r="E203" s="150"/>
      <c r="F203" s="150"/>
      <c r="G203" s="150"/>
      <c r="H203" s="150"/>
      <c r="I203" s="150"/>
      <c r="J203" s="150"/>
      <c r="K203" s="146"/>
      <c r="L203" s="139"/>
      <c r="M203" s="139"/>
      <c r="N203" s="139"/>
      <c r="O203" s="139"/>
      <c r="P203" s="139"/>
      <c r="Q203" s="139"/>
      <c r="R203" s="139"/>
      <c r="S203" s="139"/>
      <c r="T203" s="139"/>
      <c r="U203" s="140"/>
    </row>
    <row r="204" spans="1:21" ht="13.5" customHeight="1">
      <c r="A204" s="153"/>
      <c r="B204" s="150"/>
      <c r="C204" s="150"/>
      <c r="D204" s="150"/>
      <c r="E204" s="150"/>
      <c r="F204" s="150"/>
      <c r="G204" s="150"/>
      <c r="H204" s="150"/>
      <c r="I204" s="150"/>
      <c r="J204" s="150"/>
      <c r="K204" s="146"/>
      <c r="L204" s="139"/>
      <c r="M204" s="139"/>
      <c r="N204" s="139"/>
      <c r="O204" s="139"/>
      <c r="P204" s="139"/>
      <c r="Q204" s="139"/>
      <c r="R204" s="139"/>
      <c r="S204" s="139"/>
      <c r="T204" s="139"/>
      <c r="U204" s="140"/>
    </row>
    <row r="205" spans="1:21" ht="13.5" customHeight="1">
      <c r="A205" s="153"/>
      <c r="B205" s="150"/>
      <c r="C205" s="150"/>
      <c r="D205" s="150"/>
      <c r="E205" s="150"/>
      <c r="F205" s="150"/>
      <c r="G205" s="150"/>
      <c r="H205" s="150"/>
      <c r="I205" s="150"/>
      <c r="J205" s="150"/>
      <c r="K205" s="146"/>
      <c r="L205" s="139"/>
      <c r="M205" s="139"/>
      <c r="N205" s="139"/>
      <c r="O205" s="139"/>
      <c r="P205" s="139"/>
      <c r="Q205" s="139"/>
      <c r="R205" s="139"/>
      <c r="S205" s="139"/>
      <c r="T205" s="139"/>
      <c r="U205" s="140"/>
    </row>
    <row r="206" spans="1:21" ht="13.5" customHeight="1">
      <c r="A206" s="153"/>
      <c r="B206" s="150"/>
      <c r="C206" s="150"/>
      <c r="D206" s="150"/>
      <c r="E206" s="150"/>
      <c r="F206" s="150"/>
      <c r="G206" s="150"/>
      <c r="H206" s="150"/>
      <c r="I206" s="150"/>
      <c r="J206" s="150"/>
      <c r="K206" s="146"/>
      <c r="L206" s="139"/>
      <c r="M206" s="139"/>
      <c r="N206" s="139"/>
      <c r="O206" s="139"/>
      <c r="P206" s="139"/>
      <c r="Q206" s="139"/>
      <c r="R206" s="139"/>
      <c r="S206" s="139"/>
      <c r="T206" s="139"/>
      <c r="U206" s="140"/>
    </row>
    <row r="207" spans="1:21" ht="13.5" customHeight="1">
      <c r="A207" s="153"/>
      <c r="B207" s="150"/>
      <c r="C207" s="150"/>
      <c r="D207" s="150"/>
      <c r="E207" s="150"/>
      <c r="F207" s="150"/>
      <c r="G207" s="150"/>
      <c r="H207" s="150"/>
      <c r="I207" s="150"/>
      <c r="J207" s="150"/>
      <c r="K207" s="146"/>
      <c r="L207" s="139"/>
      <c r="M207" s="139"/>
      <c r="N207" s="139"/>
      <c r="O207" s="139"/>
      <c r="P207" s="139"/>
      <c r="Q207" s="139"/>
      <c r="R207" s="139"/>
      <c r="S207" s="139"/>
      <c r="T207" s="139"/>
      <c r="U207" s="140"/>
    </row>
    <row r="208" spans="1:21" ht="13.5" customHeight="1">
      <c r="A208" s="153"/>
      <c r="B208" s="150"/>
      <c r="C208" s="150"/>
      <c r="D208" s="150"/>
      <c r="E208" s="150"/>
      <c r="F208" s="150"/>
      <c r="G208" s="150"/>
      <c r="H208" s="150"/>
      <c r="I208" s="150"/>
      <c r="J208" s="150"/>
      <c r="K208" s="146"/>
      <c r="L208" s="139"/>
      <c r="M208" s="139"/>
      <c r="N208" s="139"/>
      <c r="O208" s="139"/>
      <c r="P208" s="139"/>
      <c r="Q208" s="139"/>
      <c r="R208" s="139"/>
      <c r="S208" s="139"/>
      <c r="T208" s="139"/>
      <c r="U208" s="140"/>
    </row>
    <row r="209" spans="1:21" ht="13.5" customHeight="1">
      <c r="A209" s="153"/>
      <c r="B209" s="150"/>
      <c r="C209" s="150"/>
      <c r="D209" s="150"/>
      <c r="E209" s="150"/>
      <c r="F209" s="150"/>
      <c r="G209" s="150"/>
      <c r="H209" s="150"/>
      <c r="I209" s="150"/>
      <c r="J209" s="150"/>
      <c r="K209" s="146"/>
      <c r="L209" s="139"/>
      <c r="M209" s="139"/>
      <c r="N209" s="139"/>
      <c r="O209" s="139"/>
      <c r="P209" s="139"/>
      <c r="Q209" s="139"/>
      <c r="R209" s="139"/>
      <c r="S209" s="139"/>
      <c r="T209" s="139"/>
      <c r="U209" s="140"/>
    </row>
    <row r="210" spans="1:21" ht="13.5" customHeight="1">
      <c r="A210" s="153"/>
      <c r="B210" s="150"/>
      <c r="C210" s="150"/>
      <c r="D210" s="150"/>
      <c r="E210" s="150"/>
      <c r="F210" s="150"/>
      <c r="G210" s="150"/>
      <c r="H210" s="150"/>
      <c r="I210" s="150"/>
      <c r="J210" s="150"/>
      <c r="K210" s="146"/>
      <c r="L210" s="139"/>
      <c r="M210" s="139"/>
      <c r="N210" s="139"/>
      <c r="O210" s="139"/>
      <c r="P210" s="139"/>
      <c r="Q210" s="139"/>
      <c r="R210" s="139"/>
      <c r="S210" s="139"/>
      <c r="T210" s="139"/>
      <c r="U210" s="140"/>
    </row>
    <row r="211" spans="1:21" ht="13.5" customHeight="1">
      <c r="A211" s="153"/>
      <c r="B211" s="150"/>
      <c r="C211" s="150"/>
      <c r="D211" s="150"/>
      <c r="E211" s="150"/>
      <c r="F211" s="150"/>
      <c r="G211" s="150"/>
      <c r="H211" s="150"/>
      <c r="I211" s="150"/>
      <c r="J211" s="150"/>
      <c r="K211" s="146"/>
      <c r="L211" s="139"/>
      <c r="M211" s="139"/>
      <c r="N211" s="139"/>
      <c r="O211" s="139"/>
      <c r="P211" s="139"/>
      <c r="Q211" s="139"/>
      <c r="R211" s="139"/>
      <c r="S211" s="139"/>
      <c r="T211" s="139"/>
      <c r="U211" s="140"/>
    </row>
    <row r="212" spans="1:21" ht="13.5" customHeight="1">
      <c r="A212" s="153"/>
      <c r="B212" s="150"/>
      <c r="C212" s="150"/>
      <c r="D212" s="150"/>
      <c r="E212" s="150"/>
      <c r="F212" s="150"/>
      <c r="G212" s="150"/>
      <c r="H212" s="150"/>
      <c r="I212" s="150"/>
      <c r="J212" s="150"/>
      <c r="K212" s="146"/>
      <c r="L212" s="139"/>
      <c r="M212" s="139"/>
      <c r="N212" s="139"/>
      <c r="O212" s="139"/>
      <c r="P212" s="139"/>
      <c r="Q212" s="139"/>
      <c r="R212" s="139"/>
      <c r="S212" s="139"/>
      <c r="T212" s="139"/>
      <c r="U212" s="140"/>
    </row>
    <row r="213" spans="1:21" ht="13.5" customHeight="1">
      <c r="A213" s="153"/>
      <c r="B213" s="150"/>
      <c r="C213" s="150"/>
      <c r="D213" s="150"/>
      <c r="E213" s="150"/>
      <c r="F213" s="150"/>
      <c r="G213" s="150"/>
      <c r="H213" s="150"/>
      <c r="I213" s="150"/>
      <c r="J213" s="150"/>
      <c r="K213" s="146"/>
      <c r="L213" s="139"/>
      <c r="M213" s="139"/>
      <c r="N213" s="139"/>
      <c r="O213" s="139"/>
      <c r="P213" s="139"/>
      <c r="Q213" s="139"/>
      <c r="R213" s="139"/>
      <c r="S213" s="139"/>
      <c r="T213" s="139"/>
      <c r="U213" s="140"/>
    </row>
    <row r="214" spans="1:21" ht="13.5" customHeight="1">
      <c r="A214" s="153"/>
      <c r="B214" s="150"/>
      <c r="C214" s="150"/>
      <c r="D214" s="150"/>
      <c r="E214" s="150"/>
      <c r="F214" s="150"/>
      <c r="G214" s="150"/>
      <c r="H214" s="150"/>
      <c r="I214" s="150"/>
      <c r="J214" s="150"/>
      <c r="K214" s="146"/>
      <c r="L214" s="139"/>
      <c r="M214" s="139"/>
      <c r="N214" s="139"/>
      <c r="O214" s="139"/>
      <c r="P214" s="139"/>
      <c r="Q214" s="139"/>
      <c r="R214" s="139"/>
      <c r="S214" s="139"/>
      <c r="T214" s="139"/>
      <c r="U214" s="140"/>
    </row>
    <row r="215" spans="1:21" ht="13.5" customHeight="1">
      <c r="A215" s="153"/>
      <c r="B215" s="150"/>
      <c r="C215" s="150"/>
      <c r="D215" s="150"/>
      <c r="E215" s="150"/>
      <c r="F215" s="150"/>
      <c r="G215" s="150"/>
      <c r="H215" s="150"/>
      <c r="I215" s="150"/>
      <c r="J215" s="150"/>
      <c r="K215" s="146"/>
      <c r="L215" s="139"/>
      <c r="M215" s="139"/>
      <c r="N215" s="139"/>
      <c r="O215" s="139"/>
      <c r="P215" s="139"/>
      <c r="Q215" s="139"/>
      <c r="R215" s="139"/>
      <c r="S215" s="139"/>
      <c r="T215" s="139"/>
      <c r="U215" s="140"/>
    </row>
    <row r="216" spans="1:21" ht="13.5" customHeight="1">
      <c r="A216" s="153"/>
      <c r="B216" s="150"/>
      <c r="C216" s="150"/>
      <c r="D216" s="150"/>
      <c r="E216" s="150"/>
      <c r="F216" s="150"/>
      <c r="G216" s="150"/>
      <c r="H216" s="150"/>
      <c r="I216" s="150"/>
      <c r="J216" s="150"/>
      <c r="K216" s="146"/>
      <c r="L216" s="139"/>
      <c r="M216" s="139"/>
      <c r="N216" s="139"/>
      <c r="O216" s="139"/>
      <c r="P216" s="139"/>
      <c r="Q216" s="139"/>
      <c r="R216" s="139"/>
      <c r="S216" s="139"/>
      <c r="T216" s="139"/>
      <c r="U216" s="140"/>
    </row>
    <row r="217" spans="1:21" ht="13.5" customHeight="1">
      <c r="A217" s="153"/>
      <c r="B217" s="150"/>
      <c r="C217" s="150"/>
      <c r="D217" s="150"/>
      <c r="E217" s="150"/>
      <c r="F217" s="150"/>
      <c r="G217" s="150"/>
      <c r="H217" s="150"/>
      <c r="I217" s="150"/>
      <c r="J217" s="150"/>
      <c r="K217" s="146"/>
      <c r="L217" s="139"/>
      <c r="M217" s="139"/>
      <c r="N217" s="139"/>
      <c r="O217" s="139"/>
      <c r="P217" s="139"/>
      <c r="Q217" s="139"/>
      <c r="R217" s="139"/>
      <c r="S217" s="139"/>
      <c r="T217" s="139"/>
      <c r="U217" s="140"/>
    </row>
    <row r="218" spans="1:21" ht="13.5" customHeight="1">
      <c r="A218" s="153"/>
      <c r="B218" s="150"/>
      <c r="C218" s="150"/>
      <c r="D218" s="150"/>
      <c r="E218" s="150"/>
      <c r="F218" s="150"/>
      <c r="G218" s="150"/>
      <c r="H218" s="150"/>
      <c r="I218" s="150"/>
      <c r="J218" s="150"/>
      <c r="K218" s="146"/>
      <c r="L218" s="139"/>
      <c r="M218" s="139"/>
      <c r="N218" s="139"/>
      <c r="O218" s="139"/>
      <c r="P218" s="139"/>
      <c r="Q218" s="139"/>
      <c r="R218" s="139"/>
      <c r="S218" s="139"/>
      <c r="T218" s="139"/>
      <c r="U218" s="140"/>
    </row>
    <row r="219" spans="1:21" ht="13.5" customHeight="1">
      <c r="A219" s="153"/>
      <c r="B219" s="150"/>
      <c r="C219" s="150"/>
      <c r="D219" s="150"/>
      <c r="E219" s="150"/>
      <c r="F219" s="150"/>
      <c r="G219" s="150"/>
      <c r="H219" s="150"/>
      <c r="I219" s="150"/>
      <c r="J219" s="150"/>
      <c r="K219" s="146"/>
      <c r="L219" s="139"/>
      <c r="M219" s="139"/>
      <c r="N219" s="139"/>
      <c r="O219" s="139"/>
      <c r="P219" s="139"/>
      <c r="Q219" s="139"/>
      <c r="R219" s="139"/>
      <c r="S219" s="139"/>
      <c r="T219" s="139"/>
      <c r="U219" s="140"/>
    </row>
    <row r="220" spans="1:21" ht="13.5" customHeight="1">
      <c r="A220" s="153"/>
      <c r="B220" s="150"/>
      <c r="C220" s="150"/>
      <c r="D220" s="150"/>
      <c r="E220" s="150"/>
      <c r="F220" s="150"/>
      <c r="G220" s="150"/>
      <c r="H220" s="150"/>
      <c r="I220" s="150"/>
      <c r="J220" s="150"/>
      <c r="K220" s="146"/>
      <c r="L220" s="139"/>
      <c r="M220" s="139"/>
      <c r="N220" s="139"/>
      <c r="O220" s="139"/>
      <c r="P220" s="139"/>
      <c r="Q220" s="139"/>
      <c r="R220" s="139"/>
      <c r="S220" s="139"/>
      <c r="T220" s="139"/>
      <c r="U220" s="140"/>
    </row>
    <row r="221" spans="1:21" ht="13.5" customHeight="1">
      <c r="A221" s="153"/>
      <c r="B221" s="150"/>
      <c r="C221" s="150"/>
      <c r="D221" s="150"/>
      <c r="E221" s="150"/>
      <c r="F221" s="150"/>
      <c r="G221" s="150"/>
      <c r="H221" s="150"/>
      <c r="I221" s="150"/>
      <c r="J221" s="150"/>
      <c r="K221" s="146"/>
      <c r="L221" s="139"/>
      <c r="M221" s="139"/>
      <c r="N221" s="139"/>
      <c r="O221" s="139"/>
      <c r="P221" s="139"/>
      <c r="Q221" s="139"/>
      <c r="R221" s="139"/>
      <c r="S221" s="139"/>
      <c r="T221" s="139"/>
      <c r="U221" s="140"/>
    </row>
    <row r="222" spans="1:21" ht="13.5" customHeight="1">
      <c r="A222" s="153"/>
      <c r="B222" s="150"/>
      <c r="C222" s="150"/>
      <c r="D222" s="150"/>
      <c r="E222" s="150"/>
      <c r="F222" s="150"/>
      <c r="G222" s="150"/>
      <c r="H222" s="150"/>
      <c r="I222" s="150"/>
      <c r="J222" s="150"/>
      <c r="K222" s="146"/>
      <c r="L222" s="139"/>
      <c r="M222" s="139"/>
      <c r="N222" s="139"/>
      <c r="O222" s="139"/>
      <c r="P222" s="139"/>
      <c r="Q222" s="139"/>
      <c r="R222" s="139"/>
      <c r="S222" s="139"/>
      <c r="T222" s="139"/>
      <c r="U222" s="140"/>
    </row>
    <row r="223" spans="1:21" ht="13.5" customHeight="1">
      <c r="A223" s="153"/>
      <c r="B223" s="150"/>
      <c r="C223" s="150"/>
      <c r="D223" s="150"/>
      <c r="E223" s="150"/>
      <c r="F223" s="150"/>
      <c r="G223" s="150"/>
      <c r="H223" s="150"/>
      <c r="I223" s="150"/>
      <c r="J223" s="150"/>
      <c r="K223" s="146"/>
      <c r="L223" s="139"/>
      <c r="M223" s="139"/>
      <c r="N223" s="139"/>
      <c r="O223" s="139"/>
      <c r="P223" s="139"/>
      <c r="Q223" s="139"/>
      <c r="R223" s="139"/>
      <c r="S223" s="139"/>
      <c r="T223" s="139"/>
      <c r="U223" s="140"/>
    </row>
    <row r="224" spans="1:21" ht="13.5" customHeight="1">
      <c r="A224" s="153"/>
      <c r="B224" s="150"/>
      <c r="C224" s="150"/>
      <c r="D224" s="150"/>
      <c r="E224" s="150"/>
      <c r="F224" s="150"/>
      <c r="G224" s="150"/>
      <c r="H224" s="150"/>
      <c r="I224" s="150"/>
      <c r="J224" s="150"/>
      <c r="K224" s="146"/>
      <c r="L224" s="139"/>
      <c r="M224" s="139"/>
      <c r="N224" s="139"/>
      <c r="O224" s="139"/>
      <c r="P224" s="139"/>
      <c r="Q224" s="139"/>
      <c r="R224" s="139"/>
      <c r="S224" s="139"/>
      <c r="T224" s="139"/>
      <c r="U224" s="140"/>
    </row>
    <row r="225" spans="1:21" ht="13.5" customHeight="1">
      <c r="A225" s="153"/>
      <c r="B225" s="150"/>
      <c r="C225" s="150"/>
      <c r="D225" s="150"/>
      <c r="E225" s="150"/>
      <c r="F225" s="150"/>
      <c r="G225" s="150"/>
      <c r="H225" s="150"/>
      <c r="I225" s="150"/>
      <c r="J225" s="150"/>
      <c r="K225" s="146"/>
      <c r="L225" s="139"/>
      <c r="M225" s="139"/>
      <c r="N225" s="139"/>
      <c r="O225" s="139"/>
      <c r="P225" s="139"/>
      <c r="Q225" s="139"/>
      <c r="R225" s="139"/>
      <c r="S225" s="139"/>
      <c r="T225" s="139"/>
      <c r="U225" s="140"/>
    </row>
    <row r="226" spans="1:21" ht="13.5" customHeight="1">
      <c r="A226" s="153"/>
      <c r="B226" s="150"/>
      <c r="C226" s="150"/>
      <c r="D226" s="150"/>
      <c r="E226" s="150"/>
      <c r="F226" s="150"/>
      <c r="G226" s="150"/>
      <c r="H226" s="150"/>
      <c r="I226" s="150"/>
      <c r="J226" s="150"/>
      <c r="K226" s="146"/>
      <c r="L226" s="139"/>
      <c r="M226" s="139"/>
      <c r="N226" s="139"/>
      <c r="O226" s="139"/>
      <c r="P226" s="139"/>
      <c r="Q226" s="139"/>
      <c r="R226" s="139"/>
      <c r="S226" s="139"/>
      <c r="T226" s="139"/>
      <c r="U226" s="140"/>
    </row>
    <row r="227" spans="1:21" ht="13.5" customHeight="1">
      <c r="A227" s="153"/>
      <c r="B227" s="150"/>
      <c r="C227" s="150"/>
      <c r="D227" s="150"/>
      <c r="E227" s="150"/>
      <c r="F227" s="150"/>
      <c r="G227" s="150"/>
      <c r="H227" s="150"/>
      <c r="I227" s="150"/>
      <c r="J227" s="150"/>
      <c r="K227" s="146"/>
      <c r="L227" s="139"/>
      <c r="M227" s="139"/>
      <c r="N227" s="139"/>
      <c r="O227" s="139"/>
      <c r="P227" s="139"/>
      <c r="Q227" s="139"/>
      <c r="R227" s="139"/>
      <c r="S227" s="139"/>
      <c r="T227" s="139"/>
      <c r="U227" s="140"/>
    </row>
    <row r="228" spans="1:21" ht="13.5" customHeight="1">
      <c r="A228" s="153"/>
      <c r="B228" s="150"/>
      <c r="C228" s="150"/>
      <c r="D228" s="150"/>
      <c r="E228" s="150"/>
      <c r="F228" s="150"/>
      <c r="G228" s="150"/>
      <c r="H228" s="150"/>
      <c r="I228" s="150"/>
      <c r="J228" s="150"/>
      <c r="K228" s="146"/>
      <c r="L228" s="139"/>
      <c r="M228" s="139"/>
      <c r="N228" s="139"/>
      <c r="O228" s="139"/>
      <c r="P228" s="139"/>
      <c r="Q228" s="139"/>
      <c r="R228" s="139"/>
      <c r="S228" s="139"/>
      <c r="T228" s="139"/>
      <c r="U228" s="140"/>
    </row>
    <row r="229" spans="1:21" ht="13.5" customHeight="1">
      <c r="A229" s="153"/>
      <c r="B229" s="150"/>
      <c r="C229" s="150"/>
      <c r="D229" s="150"/>
      <c r="E229" s="150"/>
      <c r="F229" s="150"/>
      <c r="G229" s="150"/>
      <c r="H229" s="150"/>
      <c r="I229" s="150"/>
      <c r="J229" s="150"/>
      <c r="K229" s="146"/>
      <c r="L229" s="139"/>
      <c r="M229" s="139"/>
      <c r="N229" s="139"/>
      <c r="O229" s="139"/>
      <c r="P229" s="139"/>
      <c r="Q229" s="139"/>
      <c r="R229" s="139"/>
      <c r="S229" s="139"/>
      <c r="T229" s="139"/>
      <c r="U229" s="140"/>
    </row>
    <row r="230" spans="1:21" ht="13.5" customHeight="1">
      <c r="A230" s="153"/>
      <c r="B230" s="150"/>
      <c r="C230" s="150"/>
      <c r="D230" s="150"/>
      <c r="E230" s="150"/>
      <c r="F230" s="150"/>
      <c r="G230" s="150"/>
      <c r="H230" s="150"/>
      <c r="I230" s="150"/>
      <c r="J230" s="150"/>
      <c r="K230" s="146"/>
      <c r="L230" s="139"/>
      <c r="M230" s="139"/>
      <c r="N230" s="139"/>
      <c r="O230" s="139"/>
      <c r="P230" s="139"/>
      <c r="Q230" s="139"/>
      <c r="R230" s="139"/>
      <c r="S230" s="139"/>
      <c r="T230" s="139"/>
      <c r="U230" s="140"/>
    </row>
    <row r="231" spans="1:21" ht="13.5" customHeight="1">
      <c r="A231" s="153"/>
      <c r="B231" s="150"/>
      <c r="C231" s="150"/>
      <c r="D231" s="150"/>
      <c r="E231" s="150"/>
      <c r="F231" s="150"/>
      <c r="G231" s="150"/>
      <c r="H231" s="150"/>
      <c r="I231" s="150"/>
      <c r="J231" s="150"/>
      <c r="K231" s="146"/>
      <c r="L231" s="139"/>
      <c r="M231" s="139"/>
      <c r="N231" s="139"/>
      <c r="O231" s="139"/>
      <c r="P231" s="139"/>
      <c r="Q231" s="139"/>
      <c r="R231" s="139"/>
      <c r="S231" s="139"/>
      <c r="T231" s="139"/>
      <c r="U231" s="140"/>
    </row>
    <row r="232" spans="1:21" ht="13.5" customHeight="1">
      <c r="A232" s="153"/>
      <c r="B232" s="150"/>
      <c r="C232" s="150"/>
      <c r="D232" s="150"/>
      <c r="E232" s="150"/>
      <c r="F232" s="150"/>
      <c r="G232" s="150"/>
      <c r="H232" s="150"/>
      <c r="I232" s="150"/>
      <c r="J232" s="150"/>
      <c r="K232" s="146"/>
      <c r="L232" s="139"/>
      <c r="M232" s="139"/>
      <c r="N232" s="139"/>
      <c r="O232" s="139"/>
      <c r="P232" s="139"/>
      <c r="Q232" s="139"/>
      <c r="R232" s="139"/>
      <c r="S232" s="139"/>
      <c r="T232" s="139"/>
      <c r="U232" s="140"/>
    </row>
    <row r="233" spans="1:21" ht="13.5" customHeight="1">
      <c r="A233" s="153"/>
      <c r="B233" s="150"/>
      <c r="C233" s="150"/>
      <c r="D233" s="150"/>
      <c r="E233" s="150"/>
      <c r="F233" s="150"/>
      <c r="G233" s="150"/>
      <c r="H233" s="150"/>
      <c r="I233" s="150"/>
      <c r="J233" s="150"/>
      <c r="K233" s="146"/>
      <c r="L233" s="139"/>
      <c r="M233" s="139"/>
      <c r="N233" s="139"/>
      <c r="O233" s="139"/>
      <c r="P233" s="139"/>
      <c r="Q233" s="139"/>
      <c r="R233" s="139"/>
      <c r="S233" s="139"/>
      <c r="T233" s="139"/>
      <c r="U233" s="140"/>
    </row>
    <row r="234" spans="1:21" ht="13.5" customHeight="1">
      <c r="A234" s="153"/>
      <c r="B234" s="150"/>
      <c r="C234" s="150"/>
      <c r="D234" s="150"/>
      <c r="E234" s="150"/>
      <c r="F234" s="150"/>
      <c r="G234" s="150"/>
      <c r="H234" s="150"/>
      <c r="I234" s="150"/>
      <c r="J234" s="150"/>
      <c r="K234" s="146"/>
      <c r="L234" s="139"/>
      <c r="M234" s="139"/>
      <c r="N234" s="139"/>
      <c r="O234" s="139"/>
      <c r="P234" s="139"/>
      <c r="Q234" s="139"/>
      <c r="R234" s="139"/>
      <c r="S234" s="139"/>
      <c r="T234" s="139"/>
      <c r="U234" s="140"/>
    </row>
    <row r="235" spans="1:21" ht="13.5" customHeight="1">
      <c r="A235" s="153"/>
      <c r="B235" s="150"/>
      <c r="C235" s="150"/>
      <c r="D235" s="150"/>
      <c r="E235" s="150"/>
      <c r="F235" s="150"/>
      <c r="G235" s="150"/>
      <c r="H235" s="150"/>
      <c r="I235" s="150"/>
      <c r="J235" s="150"/>
      <c r="K235" s="146"/>
      <c r="L235" s="139"/>
      <c r="M235" s="139"/>
      <c r="N235" s="139"/>
      <c r="O235" s="139"/>
      <c r="P235" s="139"/>
      <c r="Q235" s="139"/>
      <c r="R235" s="139"/>
      <c r="S235" s="139"/>
      <c r="T235" s="139"/>
      <c r="U235" s="140"/>
    </row>
    <row r="236" spans="1:21" ht="13.5" customHeight="1">
      <c r="A236" s="153"/>
      <c r="B236" s="150"/>
      <c r="C236" s="150"/>
      <c r="D236" s="150"/>
      <c r="E236" s="150"/>
      <c r="F236" s="150"/>
      <c r="G236" s="150"/>
      <c r="H236" s="150"/>
      <c r="I236" s="150"/>
      <c r="J236" s="150"/>
      <c r="K236" s="146"/>
      <c r="L236" s="139"/>
      <c r="M236" s="139"/>
      <c r="N236" s="139"/>
      <c r="O236" s="139"/>
      <c r="P236" s="139"/>
      <c r="Q236" s="139"/>
      <c r="R236" s="139"/>
      <c r="S236" s="139"/>
      <c r="T236" s="139"/>
      <c r="U236" s="140"/>
    </row>
  </sheetData>
  <mergeCells count="11">
    <mergeCell ref="A131:E131"/>
    <mergeCell ref="A172:C172"/>
    <mergeCell ref="A178:D178"/>
    <mergeCell ref="A184:J184"/>
    <mergeCell ref="A187:F187"/>
    <mergeCell ref="A193:F193"/>
    <mergeCell ref="A198:I198"/>
    <mergeCell ref="A58:D58"/>
    <mergeCell ref="A73:C73"/>
    <mergeCell ref="A96:D96"/>
    <mergeCell ref="A106:E106"/>
  </mergeCells>
  <phoneticPr fontId="3" type="noConversion"/>
  <pageMargins left="0.5" right="0.25" top="0.5" bottom="0.2" header="0" footer="0"/>
  <pageSetup scale="85" orientation="portrait" horizontalDpi="360" verticalDpi="360" r:id="rId1"/>
  <headerFooter alignWithMargins="0"/>
  <rowBreaks count="1" manualBreakCount="1">
    <brk id="39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56"/>
  <sheetViews>
    <sheetView topLeftCell="A13" zoomScaleNormal="100" workbookViewId="0">
      <selection activeCell="J29" sqref="J29"/>
    </sheetView>
  </sheetViews>
  <sheetFormatPr defaultRowHeight="12.75"/>
  <cols>
    <col min="1" max="2" width="2.5703125" style="7" customWidth="1"/>
    <col min="3" max="4" width="9.7109375" style="7" customWidth="1"/>
    <col min="5" max="5" width="11.5703125" style="7" customWidth="1"/>
    <col min="6" max="6" width="9.7109375" style="7" customWidth="1"/>
    <col min="7" max="7" width="1" style="7" customWidth="1"/>
    <col min="8" max="8" width="9.7109375" style="7" customWidth="1"/>
    <col min="9" max="9" width="15.5703125" style="7" customWidth="1"/>
    <col min="10" max="10" width="10.5703125" style="7" customWidth="1"/>
    <col min="11" max="11" width="17.28515625" style="7" customWidth="1"/>
    <col min="12" max="12" width="9.28515625" style="7"/>
    <col min="13" max="13" width="0" style="7" hidden="1" customWidth="1"/>
    <col min="14" max="16" width="9.28515625" style="7"/>
  </cols>
  <sheetData>
    <row r="1" spans="1:12" ht="22.5" customHeight="1">
      <c r="A1" s="163"/>
      <c r="B1" s="163"/>
      <c r="C1" s="163"/>
      <c r="D1" s="177" t="s">
        <v>33</v>
      </c>
      <c r="E1" s="177"/>
      <c r="F1" s="177"/>
      <c r="G1" s="177"/>
      <c r="H1" s="177"/>
      <c r="I1" s="177"/>
      <c r="J1" s="177"/>
      <c r="K1" s="177"/>
      <c r="L1" s="47">
        <v>2015</v>
      </c>
    </row>
    <row r="2" spans="1:12" ht="18" customHeight="1">
      <c r="A2" s="163"/>
      <c r="B2" s="163"/>
      <c r="C2" s="163"/>
      <c r="D2" s="178" t="s">
        <v>9</v>
      </c>
      <c r="E2" s="178"/>
      <c r="F2" s="179"/>
      <c r="G2" s="179"/>
      <c r="H2" s="179"/>
      <c r="I2" s="179"/>
      <c r="J2" s="179"/>
      <c r="K2" s="179"/>
    </row>
    <row r="3" spans="1:12">
      <c r="A3" s="163"/>
      <c r="B3" s="163"/>
      <c r="C3" s="163"/>
      <c r="D3" s="180" t="s">
        <v>0</v>
      </c>
      <c r="E3" s="180"/>
      <c r="F3" s="180"/>
      <c r="G3" s="180"/>
      <c r="H3" s="180"/>
      <c r="I3" s="163" t="s">
        <v>3</v>
      </c>
      <c r="J3" s="163"/>
      <c r="K3" s="163"/>
    </row>
    <row r="4" spans="1:12">
      <c r="A4" s="163"/>
      <c r="B4" s="163"/>
      <c r="C4" s="163"/>
      <c r="D4" s="180" t="s">
        <v>1</v>
      </c>
      <c r="E4" s="180"/>
      <c r="F4" s="180"/>
      <c r="G4" s="180"/>
      <c r="H4" s="180"/>
      <c r="I4" s="163"/>
      <c r="J4" s="163"/>
      <c r="K4" s="163"/>
    </row>
    <row r="5" spans="1:12">
      <c r="A5" s="163"/>
      <c r="B5" s="163"/>
      <c r="C5" s="163"/>
      <c r="D5" s="180" t="s">
        <v>2</v>
      </c>
      <c r="E5" s="180"/>
      <c r="F5" s="180"/>
      <c r="G5" s="180"/>
      <c r="H5" s="180"/>
      <c r="I5" s="8" t="s">
        <v>4</v>
      </c>
      <c r="J5" s="181"/>
      <c r="K5" s="182"/>
    </row>
    <row r="6" spans="1:12" ht="12" customHeight="1">
      <c r="A6" s="163"/>
      <c r="B6" s="163"/>
      <c r="C6" s="163"/>
      <c r="D6" s="183" t="s">
        <v>31</v>
      </c>
      <c r="E6" s="184"/>
      <c r="F6" s="184"/>
      <c r="G6" s="184"/>
      <c r="H6" s="184"/>
      <c r="I6" s="163"/>
      <c r="J6" s="163"/>
      <c r="K6" s="163"/>
    </row>
    <row r="7" spans="1:12" ht="7.5" customHeight="1">
      <c r="A7" s="163"/>
      <c r="B7" s="163"/>
      <c r="C7" s="163"/>
      <c r="D7" s="163"/>
      <c r="E7" s="163"/>
      <c r="F7" s="163"/>
      <c r="G7" s="163"/>
      <c r="H7" s="163"/>
      <c r="I7" s="163"/>
      <c r="J7" s="163"/>
      <c r="K7" s="163"/>
    </row>
    <row r="8" spans="1:12" ht="13.5" thickBot="1">
      <c r="A8" s="9" t="s">
        <v>5</v>
      </c>
      <c r="B8" s="10"/>
      <c r="C8" s="165"/>
      <c r="D8" s="165"/>
      <c r="E8" s="165"/>
      <c r="F8" s="165"/>
      <c r="G8" s="165"/>
      <c r="H8" s="11" t="s">
        <v>6</v>
      </c>
      <c r="I8" s="164"/>
      <c r="J8" s="164"/>
      <c r="K8" s="164"/>
    </row>
    <row r="9" spans="1:12">
      <c r="A9" s="166" t="e">
        <f>IF(#REF!=0,"",#REF!)</f>
        <v>#REF!</v>
      </c>
      <c r="B9" s="167"/>
      <c r="C9" s="167"/>
      <c r="D9" s="167"/>
      <c r="E9" s="167"/>
      <c r="F9" s="168"/>
      <c r="G9" s="169"/>
      <c r="H9" s="170" t="s">
        <v>347</v>
      </c>
      <c r="I9" s="167"/>
      <c r="J9" s="167"/>
      <c r="K9" s="168"/>
    </row>
    <row r="10" spans="1:12">
      <c r="A10" s="171" t="e">
        <f>IF(#REF!=0,"",#REF!)</f>
        <v>#REF!</v>
      </c>
      <c r="B10" s="172"/>
      <c r="C10" s="172"/>
      <c r="D10" s="172"/>
      <c r="E10" s="172"/>
      <c r="F10" s="173"/>
      <c r="G10" s="169"/>
      <c r="H10" s="174" t="e">
        <f>VLOOKUP(H9,'Sales Rep '!B2:C95,2,0)</f>
        <v>#N/A</v>
      </c>
      <c r="I10" s="175"/>
      <c r="J10" s="175"/>
      <c r="K10" s="176"/>
    </row>
    <row r="11" spans="1:12">
      <c r="A11" s="171" t="e">
        <f>IF(#REF!=0,"",#REF!)</f>
        <v>#REF!</v>
      </c>
      <c r="B11" s="172"/>
      <c r="C11" s="172"/>
      <c r="D11" s="172"/>
      <c r="E11" s="172"/>
      <c r="F11" s="173"/>
      <c r="G11" s="169"/>
      <c r="H11" s="174" t="e">
        <f>VLOOKUP(H9,'Sales Rep '!B2:E95,4,0)</f>
        <v>#N/A</v>
      </c>
      <c r="I11" s="175"/>
      <c r="J11" s="175"/>
      <c r="K11" s="176"/>
    </row>
    <row r="12" spans="1:12" ht="13.5" thickBot="1">
      <c r="A12" s="69" t="s">
        <v>60</v>
      </c>
      <c r="B12" s="68"/>
      <c r="C12" s="192" t="e">
        <f>IF(#REF!=0,"",#REF!)</f>
        <v>#REF!</v>
      </c>
      <c r="D12" s="193"/>
      <c r="E12" s="193"/>
      <c r="F12" s="194"/>
      <c r="G12" s="169"/>
      <c r="H12" s="195" t="e">
        <f>VLOOKUP(H9,'Sales Rep '!B2:F95,5,0)</f>
        <v>#N/A</v>
      </c>
      <c r="I12" s="196"/>
      <c r="J12" s="196"/>
      <c r="K12" s="197"/>
    </row>
    <row r="13" spans="1:12">
      <c r="A13" s="76" t="s">
        <v>242</v>
      </c>
      <c r="B13" s="77"/>
      <c r="C13" s="198" t="e">
        <f>IF(#REF!=0,"",#REF!)</f>
        <v>#REF!</v>
      </c>
      <c r="D13" s="199"/>
      <c r="E13" s="199"/>
      <c r="F13" s="200"/>
      <c r="G13" s="47"/>
      <c r="H13" s="48"/>
      <c r="I13" s="49"/>
      <c r="J13" s="49"/>
      <c r="K13" s="49"/>
    </row>
    <row r="14" spans="1:12" ht="13.5" thickBot="1">
      <c r="A14" s="52" t="s">
        <v>306</v>
      </c>
      <c r="B14" s="53"/>
      <c r="C14" s="201" t="e">
        <f>IF(#REF!=0,"",#REF!)</f>
        <v>#REF!</v>
      </c>
      <c r="D14" s="202"/>
      <c r="E14" s="202"/>
      <c r="F14" s="203"/>
      <c r="G14" s="47"/>
      <c r="H14" s="48"/>
      <c r="I14" s="49"/>
      <c r="J14" s="49"/>
      <c r="K14" s="49"/>
    </row>
    <row r="15" spans="1:12" ht="8.25" customHeight="1" thickBot="1">
      <c r="A15" s="164"/>
      <c r="B15" s="164"/>
      <c r="C15" s="164"/>
      <c r="D15" s="164"/>
      <c r="E15" s="164"/>
      <c r="F15" s="164"/>
      <c r="G15" s="164"/>
      <c r="H15" s="164"/>
      <c r="I15" s="164"/>
      <c r="J15" s="164"/>
      <c r="K15" s="164"/>
    </row>
    <row r="16" spans="1:12" ht="20.25" customHeight="1" thickBot="1">
      <c r="A16" s="204" t="s">
        <v>65</v>
      </c>
      <c r="B16" s="205"/>
      <c r="C16" s="205"/>
      <c r="D16" s="205"/>
      <c r="E16" s="205"/>
      <c r="F16" s="205"/>
      <c r="G16" s="205"/>
      <c r="H16" s="205"/>
      <c r="I16" s="205"/>
      <c r="J16" s="205"/>
      <c r="K16" s="206"/>
    </row>
    <row r="17" spans="1:13" ht="13.5" thickBot="1">
      <c r="A17" s="185" t="s">
        <v>7</v>
      </c>
      <c r="B17" s="186"/>
      <c r="C17" s="185" t="s">
        <v>8</v>
      </c>
      <c r="D17" s="186"/>
      <c r="E17" s="185" t="s">
        <v>34</v>
      </c>
      <c r="F17" s="187"/>
      <c r="G17" s="187"/>
      <c r="H17" s="187"/>
      <c r="I17" s="186"/>
      <c r="J17" s="19" t="s">
        <v>232</v>
      </c>
      <c r="K17" s="20" t="s">
        <v>10</v>
      </c>
    </row>
    <row r="18" spans="1:13" ht="13.5" thickBot="1">
      <c r="A18" s="188"/>
      <c r="B18" s="189"/>
      <c r="C18" s="190" t="s">
        <v>213</v>
      </c>
      <c r="D18" s="190"/>
      <c r="E18" s="191" t="s">
        <v>67</v>
      </c>
      <c r="F18" s="191"/>
      <c r="G18" s="191"/>
      <c r="H18" s="191"/>
      <c r="I18" s="191"/>
      <c r="J18" s="17">
        <f>VLOOKUP(C18,'[1]2015 Master Price List'!$A:$C,3,0)</f>
        <v>42995</v>
      </c>
      <c r="K18" s="29" t="str">
        <f>IF(A18=0,"",A18*J18)</f>
        <v/>
      </c>
      <c r="M18" s="12" t="s">
        <v>97</v>
      </c>
    </row>
    <row r="19" spans="1:13" ht="7.5" customHeight="1" thickBot="1">
      <c r="A19" s="164"/>
      <c r="B19" s="164"/>
      <c r="C19" s="164"/>
      <c r="D19" s="164"/>
      <c r="E19" s="164"/>
      <c r="F19" s="164"/>
      <c r="G19" s="164"/>
      <c r="H19" s="164"/>
      <c r="I19" s="164"/>
      <c r="J19" s="164"/>
      <c r="K19" s="164"/>
    </row>
    <row r="20" spans="1:13" ht="20.25" customHeight="1" thickBot="1">
      <c r="A20" s="210" t="s">
        <v>66</v>
      </c>
      <c r="B20" s="211"/>
      <c r="C20" s="211"/>
      <c r="D20" s="211"/>
      <c r="E20" s="211"/>
      <c r="F20" s="211"/>
      <c r="G20" s="211"/>
      <c r="H20" s="211"/>
      <c r="I20" s="211"/>
      <c r="J20" s="211"/>
      <c r="K20" s="212"/>
    </row>
    <row r="21" spans="1:13" ht="13.5" thickBot="1">
      <c r="A21" s="213" t="s">
        <v>7</v>
      </c>
      <c r="B21" s="214"/>
      <c r="C21" s="213" t="s">
        <v>8</v>
      </c>
      <c r="D21" s="214"/>
      <c r="E21" s="213" t="s">
        <v>34</v>
      </c>
      <c r="F21" s="215"/>
      <c r="G21" s="215"/>
      <c r="H21" s="215"/>
      <c r="I21" s="214"/>
      <c r="J21" s="22" t="s">
        <v>232</v>
      </c>
      <c r="K21" s="57" t="s">
        <v>10</v>
      </c>
    </row>
    <row r="22" spans="1:13">
      <c r="A22" s="216"/>
      <c r="B22" s="217"/>
      <c r="C22" s="218" t="s">
        <v>88</v>
      </c>
      <c r="D22" s="218"/>
      <c r="E22" s="218" t="s">
        <v>89</v>
      </c>
      <c r="F22" s="218"/>
      <c r="G22" s="218"/>
      <c r="H22" s="218"/>
      <c r="I22" s="218"/>
      <c r="J22" s="98">
        <f>VLOOKUP(C22,'[1]2015 Master Price List'!$A:$C,3,0)</f>
        <v>1345</v>
      </c>
      <c r="K22" s="56" t="str">
        <f t="shared" ref="K22:K36" si="0">IF(A22=0,"",A22*J22)</f>
        <v/>
      </c>
    </row>
    <row r="23" spans="1:13">
      <c r="A23" s="207"/>
      <c r="B23" s="208"/>
      <c r="C23" s="209" t="s">
        <v>13</v>
      </c>
      <c r="D23" s="209"/>
      <c r="E23" s="209" t="s">
        <v>14</v>
      </c>
      <c r="F23" s="209"/>
      <c r="G23" s="209"/>
      <c r="H23" s="209"/>
      <c r="I23" s="209"/>
      <c r="J23" s="99">
        <f>VLOOKUP(C23,'[1]2015 Master Price List'!$A:$C,3,0)</f>
        <v>1500</v>
      </c>
      <c r="K23" s="55" t="str">
        <f t="shared" si="0"/>
        <v/>
      </c>
    </row>
    <row r="24" spans="1:13">
      <c r="A24" s="207"/>
      <c r="B24" s="208"/>
      <c r="C24" s="209" t="s">
        <v>15</v>
      </c>
      <c r="D24" s="209"/>
      <c r="E24" s="209" t="s">
        <v>35</v>
      </c>
      <c r="F24" s="209"/>
      <c r="G24" s="209"/>
      <c r="H24" s="209"/>
      <c r="I24" s="209"/>
      <c r="J24" s="99">
        <f>VLOOKUP(C24,'[1]2015 Master Price List'!$A:$C,3,0)</f>
        <v>745</v>
      </c>
      <c r="K24" s="30" t="str">
        <f t="shared" si="0"/>
        <v/>
      </c>
    </row>
    <row r="25" spans="1:13">
      <c r="A25" s="207"/>
      <c r="B25" s="208"/>
      <c r="C25" s="209" t="s">
        <v>17</v>
      </c>
      <c r="D25" s="209"/>
      <c r="E25" s="209" t="s">
        <v>16</v>
      </c>
      <c r="F25" s="209"/>
      <c r="G25" s="209"/>
      <c r="H25" s="209"/>
      <c r="I25" s="209"/>
      <c r="J25" s="99">
        <f>VLOOKUP(C25,'[1]2015 Master Price List'!$A:$C,3,0)</f>
        <v>745</v>
      </c>
      <c r="K25" s="55" t="str">
        <f t="shared" si="0"/>
        <v/>
      </c>
    </row>
    <row r="26" spans="1:13">
      <c r="A26" s="207"/>
      <c r="B26" s="208"/>
      <c r="C26" s="209" t="s">
        <v>230</v>
      </c>
      <c r="D26" s="209"/>
      <c r="E26" s="209" t="s">
        <v>231</v>
      </c>
      <c r="F26" s="209"/>
      <c r="G26" s="209"/>
      <c r="H26" s="209"/>
      <c r="I26" s="209"/>
      <c r="J26" s="99">
        <f>VLOOKUP(C26,'[1]2015 Master Price List'!$A:$C,3,0)</f>
        <v>495</v>
      </c>
      <c r="K26" s="31" t="str">
        <f t="shared" si="0"/>
        <v/>
      </c>
    </row>
    <row r="27" spans="1:13">
      <c r="A27" s="207"/>
      <c r="B27" s="208"/>
      <c r="C27" s="209" t="s">
        <v>18</v>
      </c>
      <c r="D27" s="209"/>
      <c r="E27" s="209" t="s">
        <v>32</v>
      </c>
      <c r="F27" s="209"/>
      <c r="G27" s="209"/>
      <c r="H27" s="209"/>
      <c r="I27" s="209"/>
      <c r="J27" s="26">
        <f>VLOOKUP(C27,'[1]2015 Master Price List'!$A:$C,3,0)</f>
        <v>845</v>
      </c>
      <c r="K27" s="31" t="str">
        <f t="shared" si="0"/>
        <v/>
      </c>
    </row>
    <row r="28" spans="1:13">
      <c r="A28" s="207"/>
      <c r="B28" s="208"/>
      <c r="C28" s="209" t="s">
        <v>90</v>
      </c>
      <c r="D28" s="209"/>
      <c r="E28" s="209" t="s">
        <v>91</v>
      </c>
      <c r="F28" s="209"/>
      <c r="G28" s="209"/>
      <c r="H28" s="209"/>
      <c r="I28" s="209"/>
      <c r="J28" s="100">
        <f>VLOOKUP(C28,'[1]2015 Master Price List'!$A:$C,3,0)</f>
        <v>995</v>
      </c>
      <c r="K28" s="30" t="str">
        <f t="shared" si="0"/>
        <v/>
      </c>
    </row>
    <row r="29" spans="1:13">
      <c r="A29" s="207"/>
      <c r="B29" s="208"/>
      <c r="C29" s="209" t="s">
        <v>92</v>
      </c>
      <c r="D29" s="209"/>
      <c r="E29" s="209" t="s">
        <v>93</v>
      </c>
      <c r="F29" s="209"/>
      <c r="G29" s="209"/>
      <c r="H29" s="209"/>
      <c r="I29" s="209"/>
      <c r="J29" s="26">
        <f>VLOOKUP(C29,'[1]2015 Master Price List'!$A:$C,3,0)</f>
        <v>1295</v>
      </c>
      <c r="K29" s="55" t="str">
        <f t="shared" si="0"/>
        <v/>
      </c>
    </row>
    <row r="30" spans="1:13">
      <c r="A30" s="207"/>
      <c r="B30" s="208"/>
      <c r="C30" s="209" t="s">
        <v>50</v>
      </c>
      <c r="D30" s="209"/>
      <c r="E30" s="209" t="s">
        <v>51</v>
      </c>
      <c r="F30" s="209"/>
      <c r="G30" s="209"/>
      <c r="H30" s="209"/>
      <c r="I30" s="209"/>
      <c r="J30" s="100">
        <f>VLOOKUP(C30,'[1]2015 Master Price List'!$A:$C,3,0)</f>
        <v>745</v>
      </c>
      <c r="K30" s="31" t="str">
        <f t="shared" si="0"/>
        <v/>
      </c>
    </row>
    <row r="31" spans="1:13">
      <c r="A31" s="207"/>
      <c r="B31" s="208"/>
      <c r="C31" s="219" t="s">
        <v>251</v>
      </c>
      <c r="D31" s="209"/>
      <c r="E31" s="209" t="s">
        <v>52</v>
      </c>
      <c r="F31" s="209"/>
      <c r="G31" s="209"/>
      <c r="H31" s="209"/>
      <c r="I31" s="209"/>
      <c r="J31" s="99">
        <f>VLOOKUP(C31,'[1]2015 Master Price List'!$A:$C,3,0)</f>
        <v>1595</v>
      </c>
      <c r="K31" s="31" t="str">
        <f t="shared" si="0"/>
        <v/>
      </c>
    </row>
    <row r="32" spans="1:13">
      <c r="A32" s="207"/>
      <c r="B32" s="208"/>
      <c r="C32" s="209" t="s">
        <v>21</v>
      </c>
      <c r="D32" s="209"/>
      <c r="E32" s="209" t="s">
        <v>22</v>
      </c>
      <c r="F32" s="209"/>
      <c r="G32" s="209"/>
      <c r="H32" s="209"/>
      <c r="I32" s="209"/>
      <c r="J32" s="99">
        <f>VLOOKUP(C32,'[1]2015 Master Price List'!$A:$C,3,0)</f>
        <v>345</v>
      </c>
      <c r="K32" s="31" t="str">
        <f t="shared" si="0"/>
        <v/>
      </c>
    </row>
    <row r="33" spans="1:11">
      <c r="A33" s="207"/>
      <c r="B33" s="208"/>
      <c r="C33" s="219" t="s">
        <v>252</v>
      </c>
      <c r="D33" s="209"/>
      <c r="E33" s="209" t="s">
        <v>53</v>
      </c>
      <c r="F33" s="209"/>
      <c r="G33" s="209"/>
      <c r="H33" s="209"/>
      <c r="I33" s="209"/>
      <c r="J33" s="99">
        <f>VLOOKUP(C33,'[1]2015 Master Price List'!$A:$C,3,0)</f>
        <v>595</v>
      </c>
      <c r="K33" s="30" t="str">
        <f t="shared" si="0"/>
        <v/>
      </c>
    </row>
    <row r="34" spans="1:11">
      <c r="A34" s="207"/>
      <c r="B34" s="208"/>
      <c r="C34" s="209" t="s">
        <v>70</v>
      </c>
      <c r="D34" s="209"/>
      <c r="E34" s="209" t="s">
        <v>69</v>
      </c>
      <c r="F34" s="209"/>
      <c r="G34" s="209"/>
      <c r="H34" s="209"/>
      <c r="I34" s="209"/>
      <c r="J34" s="99">
        <f>VLOOKUP(C34,'[1]2015 Master Price List'!$A:$C,3,0)</f>
        <v>495</v>
      </c>
      <c r="K34" s="55" t="str">
        <f t="shared" si="0"/>
        <v/>
      </c>
    </row>
    <row r="35" spans="1:11">
      <c r="A35" s="220"/>
      <c r="B35" s="221"/>
      <c r="C35" s="222" t="s">
        <v>54</v>
      </c>
      <c r="D35" s="223"/>
      <c r="E35" s="224" t="s">
        <v>238</v>
      </c>
      <c r="F35" s="175"/>
      <c r="G35" s="175"/>
      <c r="H35" s="175"/>
      <c r="I35" s="223"/>
      <c r="J35" s="99">
        <f>VLOOKUP(C35,'[1]2015 Master Price List'!$A:$C,3,0)</f>
        <v>1150</v>
      </c>
      <c r="K35" s="31" t="str">
        <f t="shared" si="0"/>
        <v/>
      </c>
    </row>
    <row r="36" spans="1:11">
      <c r="A36" s="220"/>
      <c r="B36" s="221"/>
      <c r="C36" s="222" t="s">
        <v>55</v>
      </c>
      <c r="D36" s="223"/>
      <c r="E36" s="222" t="s">
        <v>56</v>
      </c>
      <c r="F36" s="175"/>
      <c r="G36" s="175"/>
      <c r="H36" s="175"/>
      <c r="I36" s="223"/>
      <c r="J36" s="26">
        <f>VLOOKUP(C36,'[1]2015 Master Price List'!$A:$C,3,0)</f>
        <v>1150</v>
      </c>
      <c r="K36" s="31" t="str">
        <f t="shared" si="0"/>
        <v/>
      </c>
    </row>
    <row r="37" spans="1:11">
      <c r="A37" s="220"/>
      <c r="B37" s="221"/>
      <c r="C37" s="222" t="s">
        <v>212</v>
      </c>
      <c r="D37" s="223"/>
      <c r="E37" s="224" t="s">
        <v>228</v>
      </c>
      <c r="F37" s="175"/>
      <c r="G37" s="175"/>
      <c r="H37" s="175"/>
      <c r="I37" s="223"/>
      <c r="J37" s="100"/>
      <c r="K37" s="71" t="s">
        <v>277</v>
      </c>
    </row>
    <row r="38" spans="1:11">
      <c r="A38" s="207"/>
      <c r="B38" s="208"/>
      <c r="C38" s="209" t="s">
        <v>24</v>
      </c>
      <c r="D38" s="209"/>
      <c r="E38" s="209" t="s">
        <v>25</v>
      </c>
      <c r="F38" s="209"/>
      <c r="G38" s="209"/>
      <c r="H38" s="209"/>
      <c r="I38" s="209"/>
      <c r="J38" s="26">
        <f>VLOOKUP(C38,'[1]2015 Master Price List'!$A:$C,3,0)</f>
        <v>225</v>
      </c>
      <c r="K38" s="31" t="str">
        <f t="shared" ref="K38:K48" si="1">IF(A38=0,"",A38*J38)</f>
        <v/>
      </c>
    </row>
    <row r="39" spans="1:11">
      <c r="A39" s="207"/>
      <c r="B39" s="208"/>
      <c r="C39" s="209" t="s">
        <v>26</v>
      </c>
      <c r="D39" s="209"/>
      <c r="E39" s="209" t="s">
        <v>27</v>
      </c>
      <c r="F39" s="209"/>
      <c r="G39" s="209"/>
      <c r="H39" s="209"/>
      <c r="I39" s="209"/>
      <c r="J39" s="26">
        <f>VLOOKUP(C39,'[1]2015 Master Price List'!$A:$C,3,0)</f>
        <v>745</v>
      </c>
      <c r="K39" s="30" t="str">
        <f t="shared" si="1"/>
        <v/>
      </c>
    </row>
    <row r="40" spans="1:11">
      <c r="A40" s="207"/>
      <c r="B40" s="208"/>
      <c r="C40" s="209" t="s">
        <v>57</v>
      </c>
      <c r="D40" s="209"/>
      <c r="E40" s="209" t="s">
        <v>58</v>
      </c>
      <c r="F40" s="209"/>
      <c r="G40" s="209"/>
      <c r="H40" s="209"/>
      <c r="I40" s="209"/>
      <c r="J40" s="100">
        <f>VLOOKUP(C40,'[1]2015 Master Price List'!$A:$C,3,0)</f>
        <v>795</v>
      </c>
      <c r="K40" s="55" t="str">
        <f t="shared" si="1"/>
        <v/>
      </c>
    </row>
    <row r="41" spans="1:11">
      <c r="A41" s="207"/>
      <c r="B41" s="208"/>
      <c r="C41" s="209" t="s">
        <v>30</v>
      </c>
      <c r="D41" s="209"/>
      <c r="E41" s="209" t="s">
        <v>71</v>
      </c>
      <c r="F41" s="209"/>
      <c r="G41" s="209"/>
      <c r="H41" s="209"/>
      <c r="I41" s="209"/>
      <c r="J41" s="26">
        <f>VLOOKUP(C41,'[1]2015 Master Price List'!$A:$C,3,0)</f>
        <v>595</v>
      </c>
      <c r="K41" s="31" t="str">
        <f t="shared" si="1"/>
        <v/>
      </c>
    </row>
    <row r="42" spans="1:11">
      <c r="A42" s="207"/>
      <c r="B42" s="208"/>
      <c r="C42" s="209" t="s">
        <v>220</v>
      </c>
      <c r="D42" s="209"/>
      <c r="E42" s="209" t="s">
        <v>221</v>
      </c>
      <c r="F42" s="209"/>
      <c r="G42" s="209"/>
      <c r="H42" s="209"/>
      <c r="I42" s="209"/>
      <c r="J42" s="100">
        <f>VLOOKUP(C42,'[1]2015 Master Price List'!$A:$C,3,0)</f>
        <v>1150</v>
      </c>
      <c r="K42" s="31" t="str">
        <f t="shared" si="1"/>
        <v/>
      </c>
    </row>
    <row r="43" spans="1:11">
      <c r="A43" s="207"/>
      <c r="B43" s="208"/>
      <c r="C43" s="209" t="s">
        <v>82</v>
      </c>
      <c r="D43" s="209"/>
      <c r="E43" s="209" t="s">
        <v>227</v>
      </c>
      <c r="F43" s="209"/>
      <c r="G43" s="209"/>
      <c r="H43" s="209"/>
      <c r="I43" s="209"/>
      <c r="J43" s="26">
        <f>VLOOKUP(C43,'[1]2015 Master Price List'!$A:$C,3,0)</f>
        <v>60</v>
      </c>
      <c r="K43" s="72" t="s">
        <v>277</v>
      </c>
    </row>
    <row r="44" spans="1:11">
      <c r="A44" s="207"/>
      <c r="B44" s="208"/>
      <c r="C44" s="225"/>
      <c r="D44" s="226"/>
      <c r="E44" s="209"/>
      <c r="F44" s="209"/>
      <c r="G44" s="209"/>
      <c r="H44" s="209"/>
      <c r="I44" s="209"/>
      <c r="J44" s="101"/>
      <c r="K44" s="31" t="str">
        <f t="shared" si="1"/>
        <v/>
      </c>
    </row>
    <row r="45" spans="1:11">
      <c r="A45" s="207"/>
      <c r="B45" s="208"/>
      <c r="C45" s="219"/>
      <c r="D45" s="209"/>
      <c r="E45" s="209"/>
      <c r="F45" s="209"/>
      <c r="G45" s="209"/>
      <c r="H45" s="209"/>
      <c r="I45" s="209"/>
      <c r="J45" s="128"/>
      <c r="K45" s="31" t="str">
        <f t="shared" si="1"/>
        <v/>
      </c>
    </row>
    <row r="46" spans="1:11">
      <c r="A46" s="207"/>
      <c r="B46" s="208"/>
      <c r="C46" s="219"/>
      <c r="D46" s="209"/>
      <c r="E46" s="209"/>
      <c r="F46" s="209"/>
      <c r="G46" s="209"/>
      <c r="H46" s="209"/>
      <c r="I46" s="209"/>
      <c r="J46" s="128"/>
      <c r="K46" s="31" t="str">
        <f t="shared" si="1"/>
        <v/>
      </c>
    </row>
    <row r="47" spans="1:11">
      <c r="A47" s="207"/>
      <c r="B47" s="208"/>
      <c r="C47" s="219"/>
      <c r="D47" s="209"/>
      <c r="E47" s="209"/>
      <c r="F47" s="209"/>
      <c r="G47" s="209"/>
      <c r="H47" s="209"/>
      <c r="I47" s="209"/>
      <c r="J47" s="100"/>
      <c r="K47" s="31" t="str">
        <f t="shared" si="1"/>
        <v/>
      </c>
    </row>
    <row r="48" spans="1:11" ht="13.5" thickBot="1">
      <c r="A48" s="207"/>
      <c r="B48" s="208"/>
      <c r="C48" s="225"/>
      <c r="D48" s="226"/>
      <c r="E48" s="225"/>
      <c r="F48" s="226"/>
      <c r="G48" s="226"/>
      <c r="H48" s="226"/>
      <c r="I48" s="226"/>
      <c r="J48" s="13"/>
      <c r="K48" s="31" t="str">
        <f t="shared" si="1"/>
        <v/>
      </c>
    </row>
    <row r="49" spans="1:11">
      <c r="A49" s="234"/>
      <c r="B49" s="233"/>
      <c r="C49" s="233"/>
      <c r="D49" s="235"/>
      <c r="E49" s="238" t="s">
        <v>11</v>
      </c>
      <c r="F49" s="239"/>
      <c r="G49" s="239"/>
      <c r="H49" s="239"/>
      <c r="I49" s="240"/>
      <c r="J49" s="14"/>
      <c r="K49" s="36">
        <f>SUM(K18:K48)</f>
        <v>0</v>
      </c>
    </row>
    <row r="50" spans="1:11">
      <c r="A50" s="236"/>
      <c r="B50" s="163"/>
      <c r="C50" s="163"/>
      <c r="D50" s="237"/>
      <c r="E50" s="241" t="s">
        <v>305</v>
      </c>
      <c r="F50" s="242"/>
      <c r="G50" s="242"/>
      <c r="H50" s="242"/>
      <c r="I50" s="242"/>
      <c r="J50" s="39">
        <v>0</v>
      </c>
      <c r="K50" s="34">
        <f>K49*J50</f>
        <v>0</v>
      </c>
    </row>
    <row r="51" spans="1:11">
      <c r="A51" s="236"/>
      <c r="B51" s="163"/>
      <c r="C51" s="163"/>
      <c r="D51" s="237"/>
      <c r="E51" s="241"/>
      <c r="F51" s="242"/>
      <c r="G51" s="242"/>
      <c r="H51" s="242"/>
      <c r="I51" s="242"/>
      <c r="J51" s="15"/>
      <c r="K51" s="44"/>
    </row>
    <row r="52" spans="1:11">
      <c r="A52" s="236"/>
      <c r="B52" s="163"/>
      <c r="C52" s="163"/>
      <c r="D52" s="237"/>
      <c r="E52" s="243" t="s">
        <v>12</v>
      </c>
      <c r="F52" s="242"/>
      <c r="G52" s="242"/>
      <c r="H52" s="242"/>
      <c r="I52" s="242"/>
      <c r="J52" s="73" t="s">
        <v>150</v>
      </c>
      <c r="K52" s="18" t="e">
        <f>Freight!Q14</f>
        <v>#REF!</v>
      </c>
    </row>
    <row r="53" spans="1:11" ht="16.5" thickBot="1">
      <c r="A53" s="231"/>
      <c r="B53" s="164"/>
      <c r="C53" s="164"/>
      <c r="D53" s="232"/>
      <c r="E53" s="244"/>
      <c r="F53" s="245"/>
      <c r="G53" s="245"/>
      <c r="H53" s="245"/>
      <c r="I53" s="245"/>
      <c r="J53" s="16" t="s">
        <v>10</v>
      </c>
      <c r="K53" s="37" t="e">
        <f>SUM(K49:K52)</f>
        <v>#REF!</v>
      </c>
    </row>
    <row r="54" spans="1:11">
      <c r="A54" s="227" t="s">
        <v>351</v>
      </c>
      <c r="B54" s="228"/>
      <c r="C54" s="228"/>
      <c r="D54" s="228"/>
      <c r="E54" s="228"/>
      <c r="F54" s="228"/>
      <c r="G54" s="121"/>
      <c r="H54" s="229" t="s">
        <v>352</v>
      </c>
      <c r="I54" s="229"/>
      <c r="J54" s="228" t="s">
        <v>354</v>
      </c>
      <c r="K54" s="230"/>
    </row>
    <row r="55" spans="1:11" ht="13.5" thickBot="1">
      <c r="A55" s="231" t="s">
        <v>38</v>
      </c>
      <c r="B55" s="164"/>
      <c r="C55" s="164"/>
      <c r="D55" s="164"/>
      <c r="E55" s="164"/>
      <c r="F55" s="164"/>
      <c r="G55" s="164"/>
      <c r="H55" s="164"/>
      <c r="I55" s="164"/>
      <c r="J55" s="164"/>
      <c r="K55" s="232"/>
    </row>
    <row r="56" spans="1:11">
      <c r="A56" s="233"/>
      <c r="B56" s="233"/>
      <c r="C56" s="233"/>
      <c r="D56" s="233"/>
      <c r="E56" s="233"/>
      <c r="F56" s="233"/>
      <c r="G56" s="233"/>
      <c r="H56" s="233"/>
      <c r="I56" s="233"/>
      <c r="J56" s="233"/>
      <c r="K56" s="233"/>
    </row>
  </sheetData>
  <mergeCells count="129">
    <mergeCell ref="A54:F54"/>
    <mergeCell ref="H54:I54"/>
    <mergeCell ref="J54:K54"/>
    <mergeCell ref="A55:K55"/>
    <mergeCell ref="A56:K56"/>
    <mergeCell ref="A49:D53"/>
    <mergeCell ref="E49:I49"/>
    <mergeCell ref="E50:I50"/>
    <mergeCell ref="E51:I51"/>
    <mergeCell ref="E52:I52"/>
    <mergeCell ref="E53:I53"/>
    <mergeCell ref="A47:B47"/>
    <mergeCell ref="C47:D47"/>
    <mergeCell ref="E47:I47"/>
    <mergeCell ref="A48:B48"/>
    <mergeCell ref="C48:D48"/>
    <mergeCell ref="E48:I48"/>
    <mergeCell ref="A45:B45"/>
    <mergeCell ref="C45:D45"/>
    <mergeCell ref="E45:I45"/>
    <mergeCell ref="A46:B46"/>
    <mergeCell ref="C46:D46"/>
    <mergeCell ref="E46:I46"/>
    <mergeCell ref="A43:B43"/>
    <mergeCell ref="C43:D43"/>
    <mergeCell ref="E43:I43"/>
    <mergeCell ref="A44:B44"/>
    <mergeCell ref="C44:D44"/>
    <mergeCell ref="E44:I44"/>
    <mergeCell ref="A41:B41"/>
    <mergeCell ref="C41:D41"/>
    <mergeCell ref="E41:I41"/>
    <mergeCell ref="A42:B42"/>
    <mergeCell ref="C42:D42"/>
    <mergeCell ref="E42:I42"/>
    <mergeCell ref="A39:B39"/>
    <mergeCell ref="C39:D39"/>
    <mergeCell ref="E39:I39"/>
    <mergeCell ref="A40:B40"/>
    <mergeCell ref="C40:D40"/>
    <mergeCell ref="E40:I40"/>
    <mergeCell ref="A37:B37"/>
    <mergeCell ref="C37:D37"/>
    <mergeCell ref="E37:I37"/>
    <mergeCell ref="A38:B38"/>
    <mergeCell ref="C38:D38"/>
    <mergeCell ref="E38:I38"/>
    <mergeCell ref="A35:B35"/>
    <mergeCell ref="C35:D35"/>
    <mergeCell ref="E35:I35"/>
    <mergeCell ref="A36:B36"/>
    <mergeCell ref="C36:D36"/>
    <mergeCell ref="E36:I36"/>
    <mergeCell ref="A33:B33"/>
    <mergeCell ref="C33:D33"/>
    <mergeCell ref="E33:I33"/>
    <mergeCell ref="A34:B34"/>
    <mergeCell ref="C34:D34"/>
    <mergeCell ref="E34:I34"/>
    <mergeCell ref="A31:B31"/>
    <mergeCell ref="C31:D31"/>
    <mergeCell ref="E31:I31"/>
    <mergeCell ref="A32:B32"/>
    <mergeCell ref="C32:D32"/>
    <mergeCell ref="E32:I32"/>
    <mergeCell ref="A29:B29"/>
    <mergeCell ref="C29:D29"/>
    <mergeCell ref="E29:I29"/>
    <mergeCell ref="A30:B30"/>
    <mergeCell ref="C30:D30"/>
    <mergeCell ref="E30:I30"/>
    <mergeCell ref="A27:B27"/>
    <mergeCell ref="C27:D27"/>
    <mergeCell ref="E27:I27"/>
    <mergeCell ref="A28:B28"/>
    <mergeCell ref="C28:D28"/>
    <mergeCell ref="E28:I28"/>
    <mergeCell ref="A25:B25"/>
    <mergeCell ref="C25:D25"/>
    <mergeCell ref="E25:I25"/>
    <mergeCell ref="A26:B26"/>
    <mergeCell ref="C26:D26"/>
    <mergeCell ref="E26:I26"/>
    <mergeCell ref="A23:B23"/>
    <mergeCell ref="C23:D23"/>
    <mergeCell ref="E23:I23"/>
    <mergeCell ref="A24:B24"/>
    <mergeCell ref="C24:D24"/>
    <mergeCell ref="E24:I24"/>
    <mergeCell ref="A19:K19"/>
    <mergeCell ref="A20:K20"/>
    <mergeCell ref="A21:B21"/>
    <mergeCell ref="C21:D21"/>
    <mergeCell ref="E21:I21"/>
    <mergeCell ref="A22:B22"/>
    <mergeCell ref="C22:D22"/>
    <mergeCell ref="E22:I22"/>
    <mergeCell ref="A17:B17"/>
    <mergeCell ref="C17:D17"/>
    <mergeCell ref="E17:I17"/>
    <mergeCell ref="A18:B18"/>
    <mergeCell ref="C18:D18"/>
    <mergeCell ref="E18:I18"/>
    <mergeCell ref="C12:F12"/>
    <mergeCell ref="H12:K12"/>
    <mergeCell ref="C13:F13"/>
    <mergeCell ref="C14:F14"/>
    <mergeCell ref="A15:K15"/>
    <mergeCell ref="A16:K16"/>
    <mergeCell ref="I6:K8"/>
    <mergeCell ref="A7:H7"/>
    <mergeCell ref="C8:G8"/>
    <mergeCell ref="A9:F9"/>
    <mergeCell ref="G9:G12"/>
    <mergeCell ref="H9:K9"/>
    <mergeCell ref="A10:F10"/>
    <mergeCell ref="H10:K10"/>
    <mergeCell ref="A11:F11"/>
    <mergeCell ref="H11:K11"/>
    <mergeCell ref="A1:C6"/>
    <mergeCell ref="D1:K1"/>
    <mergeCell ref="D2:E2"/>
    <mergeCell ref="F2:K2"/>
    <mergeCell ref="D3:H3"/>
    <mergeCell ref="I3:K4"/>
    <mergeCell ref="D4:H4"/>
    <mergeCell ref="D5:H5"/>
    <mergeCell ref="J5:K5"/>
    <mergeCell ref="D6:H6"/>
  </mergeCells>
  <hyperlinks>
    <hyperlink ref="D6" r:id="rId1" xr:uid="{00000000-0004-0000-0200-000000000000}"/>
  </hyperlinks>
  <pageMargins left="0.75" right="0.75" top="0.77" bottom="1" header="0.5" footer="0.5"/>
  <pageSetup scale="90" orientation="portrait" horizontalDpi="360" verticalDpi="360" r:id="rId2"/>
  <headerFooter alignWithMargins="0"/>
  <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="Drop Down_x000a_" xr:uid="{00000000-0002-0000-0200-000000000000}">
          <x14:formula1>
            <xm:f>'Lead Time DPM'!$A$3:$A$17</xm:f>
          </x14:formula1>
          <xm:sqref>J54:K54</xm:sqref>
        </x14:dataValidation>
        <x14:dataValidation type="list" allowBlank="1" showInputMessage="1" showErrorMessage="1" xr:uid="{00000000-0002-0000-0200-000001000000}">
          <x14:formula1>
            <xm:f>Freight!$B$3:$B$53</xm:f>
          </x14:formula1>
          <xm:sqref>J52</xm:sqref>
        </x14:dataValidation>
        <x14:dataValidation type="list" allowBlank="1" showInputMessage="1" showErrorMessage="1" xr:uid="{00000000-0002-0000-0200-000002000000}">
          <x14:formula1>
            <xm:f>'Sales Rep '!$B$2:$B$49</xm:f>
          </x14:formula1>
          <xm:sqref>H9:K9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56"/>
  <sheetViews>
    <sheetView topLeftCell="A10" zoomScaleNormal="100" workbookViewId="0">
      <selection activeCell="J18" sqref="J18"/>
    </sheetView>
  </sheetViews>
  <sheetFormatPr defaultRowHeight="12.75"/>
  <cols>
    <col min="1" max="2" width="2.5703125" style="7" customWidth="1"/>
    <col min="3" max="4" width="9.7109375" style="7" customWidth="1"/>
    <col min="5" max="5" width="11.42578125" style="7" customWidth="1"/>
    <col min="6" max="6" width="9.7109375" style="7" customWidth="1"/>
    <col min="7" max="7" width="1" style="7" customWidth="1"/>
    <col min="8" max="8" width="9.7109375" style="7" customWidth="1"/>
    <col min="9" max="9" width="15.5703125" style="7" customWidth="1"/>
    <col min="10" max="10" width="10.5703125" style="7" bestFit="1" customWidth="1"/>
    <col min="11" max="11" width="16.42578125" style="7" customWidth="1"/>
    <col min="12" max="12" width="9.28515625" style="7"/>
    <col min="13" max="13" width="0" style="7" hidden="1" customWidth="1"/>
    <col min="14" max="16" width="9.28515625" style="7"/>
  </cols>
  <sheetData>
    <row r="1" spans="1:12" ht="22.5" customHeight="1">
      <c r="A1" s="163"/>
      <c r="B1" s="163"/>
      <c r="C1" s="163"/>
      <c r="D1" s="177" t="s">
        <v>33</v>
      </c>
      <c r="E1" s="177"/>
      <c r="F1" s="177"/>
      <c r="G1" s="177"/>
      <c r="H1" s="177"/>
      <c r="I1" s="177"/>
      <c r="J1" s="177"/>
      <c r="K1" s="177"/>
      <c r="L1" s="47">
        <v>2015</v>
      </c>
    </row>
    <row r="2" spans="1:12" ht="18" customHeight="1">
      <c r="A2" s="163"/>
      <c r="B2" s="163"/>
      <c r="C2" s="163"/>
      <c r="D2" s="178" t="s">
        <v>9</v>
      </c>
      <c r="E2" s="178"/>
      <c r="F2" s="179"/>
      <c r="G2" s="179"/>
      <c r="H2" s="179"/>
      <c r="I2" s="179"/>
      <c r="J2" s="179"/>
      <c r="K2" s="179"/>
    </row>
    <row r="3" spans="1:12">
      <c r="A3" s="163"/>
      <c r="B3" s="163"/>
      <c r="C3" s="163"/>
      <c r="D3" s="180" t="s">
        <v>0</v>
      </c>
      <c r="E3" s="180"/>
      <c r="F3" s="180"/>
      <c r="G3" s="180"/>
      <c r="H3" s="180"/>
      <c r="I3" s="163" t="s">
        <v>3</v>
      </c>
      <c r="J3" s="163"/>
      <c r="K3" s="163"/>
    </row>
    <row r="4" spans="1:12">
      <c r="A4" s="163"/>
      <c r="B4" s="163"/>
      <c r="C4" s="163"/>
      <c r="D4" s="180" t="s">
        <v>1</v>
      </c>
      <c r="E4" s="180"/>
      <c r="F4" s="180"/>
      <c r="G4" s="180"/>
      <c r="H4" s="180"/>
      <c r="I4" s="163"/>
      <c r="J4" s="163"/>
      <c r="K4" s="163"/>
    </row>
    <row r="5" spans="1:12">
      <c r="A5" s="163"/>
      <c r="B5" s="163"/>
      <c r="C5" s="163"/>
      <c r="D5" s="180" t="s">
        <v>2</v>
      </c>
      <c r="E5" s="180"/>
      <c r="F5" s="180"/>
      <c r="G5" s="180"/>
      <c r="H5" s="180"/>
      <c r="I5" s="8" t="s">
        <v>4</v>
      </c>
      <c r="J5" s="182"/>
      <c r="K5" s="182"/>
    </row>
    <row r="6" spans="1:12" ht="12" customHeight="1">
      <c r="A6" s="163"/>
      <c r="B6" s="163"/>
      <c r="C6" s="163"/>
      <c r="D6" s="183" t="s">
        <v>31</v>
      </c>
      <c r="E6" s="184"/>
      <c r="F6" s="184"/>
      <c r="G6" s="184"/>
      <c r="H6" s="184"/>
      <c r="I6" s="163"/>
      <c r="J6" s="163"/>
      <c r="K6" s="163"/>
    </row>
    <row r="7" spans="1:12" ht="7.5" customHeight="1">
      <c r="A7" s="163"/>
      <c r="B7" s="163"/>
      <c r="C7" s="163"/>
      <c r="D7" s="163"/>
      <c r="E7" s="163"/>
      <c r="F7" s="163"/>
      <c r="G7" s="163"/>
      <c r="H7" s="163"/>
      <c r="I7" s="163"/>
      <c r="J7" s="163"/>
      <c r="K7" s="163"/>
    </row>
    <row r="8" spans="1:12" ht="13.5" thickBot="1">
      <c r="A8" s="9" t="s">
        <v>5</v>
      </c>
      <c r="B8" s="10"/>
      <c r="C8" s="165"/>
      <c r="D8" s="165"/>
      <c r="E8" s="165"/>
      <c r="F8" s="165"/>
      <c r="G8" s="165"/>
      <c r="H8" s="11" t="s">
        <v>6</v>
      </c>
      <c r="I8" s="164"/>
      <c r="J8" s="164"/>
      <c r="K8" s="164"/>
    </row>
    <row r="9" spans="1:12">
      <c r="A9" s="166" t="e">
        <f>IF(#REF!=0,"",#REF!)</f>
        <v>#REF!</v>
      </c>
      <c r="B9" s="167"/>
      <c r="C9" s="167"/>
      <c r="D9" s="167"/>
      <c r="E9" s="167"/>
      <c r="F9" s="168"/>
      <c r="G9" s="169"/>
      <c r="H9" s="170" t="s">
        <v>276</v>
      </c>
      <c r="I9" s="167"/>
      <c r="J9" s="167"/>
      <c r="K9" s="168"/>
    </row>
    <row r="10" spans="1:12">
      <c r="A10" s="171" t="e">
        <f>IF(#REF!=0,"",#REF!)</f>
        <v>#REF!</v>
      </c>
      <c r="B10" s="172"/>
      <c r="C10" s="172"/>
      <c r="D10" s="172"/>
      <c r="E10" s="172"/>
      <c r="F10" s="173"/>
      <c r="G10" s="169"/>
      <c r="H10" s="174" t="str">
        <f>VLOOKUP(H9,'Sales Rep '!B2:C95,2,0)</f>
        <v>Senior Sales Representative</v>
      </c>
      <c r="I10" s="175"/>
      <c r="J10" s="175"/>
      <c r="K10" s="176"/>
    </row>
    <row r="11" spans="1:12">
      <c r="A11" s="171" t="e">
        <f>IF(#REF!=0,"",#REF!)</f>
        <v>#REF!</v>
      </c>
      <c r="B11" s="172"/>
      <c r="C11" s="172"/>
      <c r="D11" s="172"/>
      <c r="E11" s="172"/>
      <c r="F11" s="173"/>
      <c r="G11" s="169"/>
      <c r="H11" s="174" t="str">
        <f>VLOOKUP(H9,'Sales Rep '!B2:E95,4,0)</f>
        <v>Cell 586-206-3612    Fax 586-247-7851</v>
      </c>
      <c r="I11" s="175"/>
      <c r="J11" s="175"/>
      <c r="K11" s="176"/>
    </row>
    <row r="12" spans="1:12" ht="13.5" thickBot="1">
      <c r="A12" s="69" t="s">
        <v>60</v>
      </c>
      <c r="B12" s="68"/>
      <c r="C12" s="192" t="e">
        <f>IF(#REF!=0,"",#REF!)</f>
        <v>#REF!</v>
      </c>
      <c r="D12" s="193"/>
      <c r="E12" s="193"/>
      <c r="F12" s="194"/>
      <c r="G12" s="169"/>
      <c r="H12" s="195" t="str">
        <f>VLOOKUP(H9,'Sales Rep '!B2:F95,5,0)</f>
        <v>waynes@trakmt.com</v>
      </c>
      <c r="I12" s="196"/>
      <c r="J12" s="196"/>
      <c r="K12" s="197"/>
    </row>
    <row r="13" spans="1:12">
      <c r="A13" s="76" t="s">
        <v>242</v>
      </c>
      <c r="B13" s="77"/>
      <c r="C13" s="198" t="e">
        <f>IF(#REF!=0,"",#REF!)</f>
        <v>#REF!</v>
      </c>
      <c r="D13" s="199"/>
      <c r="E13" s="199"/>
      <c r="F13" s="200"/>
      <c r="G13" s="47"/>
      <c r="H13" s="48"/>
      <c r="I13" s="49"/>
      <c r="J13" s="49"/>
      <c r="K13" s="49"/>
    </row>
    <row r="14" spans="1:12" ht="13.5" thickBot="1">
      <c r="A14" s="52" t="s">
        <v>306</v>
      </c>
      <c r="B14" s="53"/>
      <c r="C14" s="201" t="e">
        <f>IF(#REF!=0,"",#REF!)</f>
        <v>#REF!</v>
      </c>
      <c r="D14" s="202"/>
      <c r="E14" s="202"/>
      <c r="F14" s="203"/>
      <c r="G14" s="47"/>
      <c r="H14" s="48"/>
      <c r="I14" s="49"/>
      <c r="J14" s="49"/>
      <c r="K14" s="49"/>
    </row>
    <row r="15" spans="1:12" ht="8.25" customHeight="1" thickBot="1">
      <c r="A15" s="164"/>
      <c r="B15" s="164"/>
      <c r="C15" s="164"/>
      <c r="D15" s="164"/>
      <c r="E15" s="164"/>
      <c r="F15" s="164"/>
      <c r="G15" s="164"/>
      <c r="H15" s="164"/>
      <c r="I15" s="164"/>
      <c r="J15" s="164"/>
      <c r="K15" s="164"/>
    </row>
    <row r="16" spans="1:12" ht="20.25" customHeight="1" thickBot="1">
      <c r="A16" s="204" t="s">
        <v>62</v>
      </c>
      <c r="B16" s="205"/>
      <c r="C16" s="205"/>
      <c r="D16" s="205"/>
      <c r="E16" s="205"/>
      <c r="F16" s="205"/>
      <c r="G16" s="205"/>
      <c r="H16" s="205"/>
      <c r="I16" s="205"/>
      <c r="J16" s="205"/>
      <c r="K16" s="206"/>
    </row>
    <row r="17" spans="1:13" ht="13.5" thickBot="1">
      <c r="A17" s="185" t="s">
        <v>7</v>
      </c>
      <c r="B17" s="186"/>
      <c r="C17" s="185" t="s">
        <v>8</v>
      </c>
      <c r="D17" s="186"/>
      <c r="E17" s="185" t="s">
        <v>34</v>
      </c>
      <c r="F17" s="187"/>
      <c r="G17" s="187"/>
      <c r="H17" s="187"/>
      <c r="I17" s="186"/>
      <c r="J17" s="19" t="s">
        <v>232</v>
      </c>
      <c r="K17" s="20" t="s">
        <v>10</v>
      </c>
    </row>
    <row r="18" spans="1:13" ht="13.5" thickBot="1">
      <c r="A18" s="188"/>
      <c r="B18" s="189"/>
      <c r="C18" s="190" t="s">
        <v>208</v>
      </c>
      <c r="D18" s="190"/>
      <c r="E18" s="246" t="s">
        <v>239</v>
      </c>
      <c r="F18" s="191"/>
      <c r="G18" s="191"/>
      <c r="H18" s="191"/>
      <c r="I18" s="191"/>
      <c r="J18" s="17">
        <f>VLOOKUP(C18,'[1]2015 Master Price List'!$A:$C,3,0)</f>
        <v>36995</v>
      </c>
      <c r="K18" s="29" t="str">
        <f>IF(A18=0,"",A18*J18)</f>
        <v/>
      </c>
      <c r="M18" s="7" t="s">
        <v>97</v>
      </c>
    </row>
    <row r="19" spans="1:13" ht="7.5" customHeight="1" thickBot="1">
      <c r="A19" s="164"/>
      <c r="B19" s="164"/>
      <c r="C19" s="164"/>
      <c r="D19" s="164"/>
      <c r="E19" s="164"/>
      <c r="F19" s="164"/>
      <c r="G19" s="164"/>
      <c r="H19" s="164"/>
      <c r="I19" s="164"/>
      <c r="J19" s="164"/>
      <c r="K19" s="164"/>
    </row>
    <row r="20" spans="1:13" ht="20.25" customHeight="1" thickBot="1">
      <c r="A20" s="210" t="s">
        <v>63</v>
      </c>
      <c r="B20" s="211"/>
      <c r="C20" s="211"/>
      <c r="D20" s="211"/>
      <c r="E20" s="211"/>
      <c r="F20" s="211"/>
      <c r="G20" s="211"/>
      <c r="H20" s="211"/>
      <c r="I20" s="211"/>
      <c r="J20" s="211"/>
      <c r="K20" s="212"/>
    </row>
    <row r="21" spans="1:13" ht="13.5" thickBot="1">
      <c r="A21" s="213" t="s">
        <v>7</v>
      </c>
      <c r="B21" s="214"/>
      <c r="C21" s="213" t="s">
        <v>8</v>
      </c>
      <c r="D21" s="214"/>
      <c r="E21" s="213" t="s">
        <v>34</v>
      </c>
      <c r="F21" s="215"/>
      <c r="G21" s="215"/>
      <c r="H21" s="215"/>
      <c r="I21" s="214"/>
      <c r="J21" s="22" t="s">
        <v>232</v>
      </c>
      <c r="K21" s="20" t="s">
        <v>10</v>
      </c>
    </row>
    <row r="22" spans="1:13">
      <c r="A22" s="216"/>
      <c r="B22" s="217"/>
      <c r="C22" s="218" t="s">
        <v>88</v>
      </c>
      <c r="D22" s="218"/>
      <c r="E22" s="218" t="s">
        <v>89</v>
      </c>
      <c r="F22" s="218"/>
      <c r="G22" s="218"/>
      <c r="H22" s="218"/>
      <c r="I22" s="218"/>
      <c r="J22" s="98">
        <f>VLOOKUP(C22,'[1]2015 Master Price List'!$A:$C,3,0)</f>
        <v>1345</v>
      </c>
      <c r="K22" s="58" t="str">
        <f t="shared" ref="K22:K42" si="0">IF(A22=0,"",A22*J22)</f>
        <v/>
      </c>
    </row>
    <row r="23" spans="1:13">
      <c r="A23" s="207"/>
      <c r="B23" s="208"/>
      <c r="C23" s="209" t="s">
        <v>13</v>
      </c>
      <c r="D23" s="209"/>
      <c r="E23" s="219" t="s">
        <v>346</v>
      </c>
      <c r="F23" s="209"/>
      <c r="G23" s="209"/>
      <c r="H23" s="209"/>
      <c r="I23" s="209"/>
      <c r="J23" s="26">
        <f>VLOOKUP(C23,'[1]2015 Master Price List'!$A:$C,3,0)</f>
        <v>1500</v>
      </c>
      <c r="K23" s="31" t="str">
        <f t="shared" si="0"/>
        <v/>
      </c>
    </row>
    <row r="24" spans="1:13">
      <c r="A24" s="207"/>
      <c r="B24" s="208"/>
      <c r="C24" s="209" t="s">
        <v>15</v>
      </c>
      <c r="D24" s="209"/>
      <c r="E24" s="209" t="s">
        <v>35</v>
      </c>
      <c r="F24" s="209"/>
      <c r="G24" s="209"/>
      <c r="H24" s="209"/>
      <c r="I24" s="209"/>
      <c r="J24" s="100">
        <f>VLOOKUP(C24,'[1]2015 Master Price List'!$A:$C,3,0)</f>
        <v>745</v>
      </c>
      <c r="K24" s="31" t="str">
        <f t="shared" si="0"/>
        <v/>
      </c>
    </row>
    <row r="25" spans="1:13">
      <c r="A25" s="207"/>
      <c r="B25" s="208"/>
      <c r="C25" s="209" t="s">
        <v>17</v>
      </c>
      <c r="D25" s="209"/>
      <c r="E25" s="209" t="s">
        <v>16</v>
      </c>
      <c r="F25" s="209"/>
      <c r="G25" s="209"/>
      <c r="H25" s="209"/>
      <c r="I25" s="209"/>
      <c r="J25" s="99">
        <f>VLOOKUP(C25,'[1]2015 Master Price List'!$A:$C,3,0)</f>
        <v>745</v>
      </c>
      <c r="K25" s="31" t="str">
        <f t="shared" si="0"/>
        <v/>
      </c>
    </row>
    <row r="26" spans="1:13">
      <c r="A26" s="207"/>
      <c r="B26" s="208"/>
      <c r="C26" s="209" t="s">
        <v>230</v>
      </c>
      <c r="D26" s="209"/>
      <c r="E26" s="209" t="s">
        <v>231</v>
      </c>
      <c r="F26" s="209"/>
      <c r="G26" s="209"/>
      <c r="H26" s="209"/>
      <c r="I26" s="209"/>
      <c r="J26" s="26">
        <f>VLOOKUP(C26,'[1]2015 Master Price List'!$A:$C,3,0)</f>
        <v>495</v>
      </c>
      <c r="K26" s="31" t="str">
        <f t="shared" si="0"/>
        <v/>
      </c>
    </row>
    <row r="27" spans="1:13">
      <c r="A27" s="207"/>
      <c r="B27" s="208"/>
      <c r="C27" s="209" t="s">
        <v>18</v>
      </c>
      <c r="D27" s="209"/>
      <c r="E27" s="209" t="s">
        <v>32</v>
      </c>
      <c r="F27" s="209"/>
      <c r="G27" s="209"/>
      <c r="H27" s="209"/>
      <c r="I27" s="209"/>
      <c r="J27" s="26">
        <f>VLOOKUP(C27,'[1]2015 Master Price List'!$A:$C,3,0)</f>
        <v>845</v>
      </c>
      <c r="K27" s="31" t="str">
        <f t="shared" si="0"/>
        <v/>
      </c>
    </row>
    <row r="28" spans="1:13">
      <c r="A28" s="207"/>
      <c r="B28" s="208"/>
      <c r="C28" s="209" t="s">
        <v>90</v>
      </c>
      <c r="D28" s="209"/>
      <c r="E28" s="209" t="s">
        <v>91</v>
      </c>
      <c r="F28" s="209"/>
      <c r="G28" s="209"/>
      <c r="H28" s="209"/>
      <c r="I28" s="209"/>
      <c r="J28" s="26">
        <f>VLOOKUP(C28,'[1]2015 Master Price List'!$A:$C,3,0)</f>
        <v>995</v>
      </c>
      <c r="K28" s="31" t="str">
        <f t="shared" si="0"/>
        <v/>
      </c>
    </row>
    <row r="29" spans="1:13">
      <c r="A29" s="207"/>
      <c r="B29" s="208"/>
      <c r="C29" s="209" t="s">
        <v>92</v>
      </c>
      <c r="D29" s="209"/>
      <c r="E29" s="209" t="s">
        <v>93</v>
      </c>
      <c r="F29" s="209"/>
      <c r="G29" s="209"/>
      <c r="H29" s="209"/>
      <c r="I29" s="209"/>
      <c r="J29" s="26">
        <f>VLOOKUP(C29,'[1]2015 Master Price List'!$A:$C,3,0)</f>
        <v>1295</v>
      </c>
      <c r="K29" s="31" t="str">
        <f t="shared" si="0"/>
        <v/>
      </c>
    </row>
    <row r="30" spans="1:13">
      <c r="A30" s="207"/>
      <c r="B30" s="208"/>
      <c r="C30" s="209" t="s">
        <v>39</v>
      </c>
      <c r="D30" s="209"/>
      <c r="E30" s="209" t="s">
        <v>40</v>
      </c>
      <c r="F30" s="209"/>
      <c r="G30" s="209"/>
      <c r="H30" s="209"/>
      <c r="I30" s="209"/>
      <c r="J30" s="26">
        <f>VLOOKUP(C30,'[1]2015 Master Price List'!$A:$C,3,0)</f>
        <v>745</v>
      </c>
      <c r="K30" s="30" t="str">
        <f t="shared" si="0"/>
        <v/>
      </c>
    </row>
    <row r="31" spans="1:13">
      <c r="A31" s="207"/>
      <c r="B31" s="208"/>
      <c r="C31" s="209" t="s">
        <v>41</v>
      </c>
      <c r="D31" s="209"/>
      <c r="E31" s="209" t="s">
        <v>43</v>
      </c>
      <c r="F31" s="209"/>
      <c r="G31" s="209"/>
      <c r="H31" s="209"/>
      <c r="I31" s="209"/>
      <c r="J31" s="100">
        <f>VLOOKUP(C31,'[1]2015 Master Price List'!$A:$C,3,0)</f>
        <v>1445</v>
      </c>
      <c r="K31" s="30" t="str">
        <f t="shared" si="0"/>
        <v/>
      </c>
    </row>
    <row r="32" spans="1:13">
      <c r="A32" s="207"/>
      <c r="B32" s="208"/>
      <c r="C32" s="209" t="s">
        <v>42</v>
      </c>
      <c r="D32" s="209"/>
      <c r="E32" s="209" t="s">
        <v>44</v>
      </c>
      <c r="F32" s="209"/>
      <c r="G32" s="209"/>
      <c r="H32" s="209"/>
      <c r="I32" s="209"/>
      <c r="J32" s="99">
        <f>VLOOKUP(C32,'[1]2015 Master Price List'!$A:$C,3,0)</f>
        <v>1595</v>
      </c>
      <c r="K32" s="30" t="str">
        <f t="shared" si="0"/>
        <v/>
      </c>
    </row>
    <row r="33" spans="1:11">
      <c r="A33" s="207"/>
      <c r="B33" s="208"/>
      <c r="C33" s="209" t="s">
        <v>21</v>
      </c>
      <c r="D33" s="209"/>
      <c r="E33" s="209" t="s">
        <v>22</v>
      </c>
      <c r="F33" s="209"/>
      <c r="G33" s="209"/>
      <c r="H33" s="209"/>
      <c r="I33" s="209"/>
      <c r="J33" s="99">
        <f>VLOOKUP(C33,'[1]2015 Master Price List'!$A:$C,3,0)</f>
        <v>345</v>
      </c>
      <c r="K33" s="30" t="str">
        <f t="shared" si="0"/>
        <v/>
      </c>
    </row>
    <row r="34" spans="1:11">
      <c r="A34" s="207"/>
      <c r="B34" s="208"/>
      <c r="C34" s="219" t="s">
        <v>253</v>
      </c>
      <c r="D34" s="209"/>
      <c r="E34" s="209" t="s">
        <v>45</v>
      </c>
      <c r="F34" s="209"/>
      <c r="G34" s="209"/>
      <c r="H34" s="209"/>
      <c r="I34" s="209"/>
      <c r="J34" s="99">
        <f>VLOOKUP(C34,'[1]2015 Master Price List'!$A:$C,3,0)</f>
        <v>595</v>
      </c>
      <c r="K34" s="30" t="str">
        <f t="shared" si="0"/>
        <v/>
      </c>
    </row>
    <row r="35" spans="1:11">
      <c r="A35" s="207"/>
      <c r="B35" s="208"/>
      <c r="C35" s="209" t="s">
        <v>70</v>
      </c>
      <c r="D35" s="209"/>
      <c r="E35" s="209" t="s">
        <v>69</v>
      </c>
      <c r="F35" s="209"/>
      <c r="G35" s="209"/>
      <c r="H35" s="209"/>
      <c r="I35" s="209"/>
      <c r="J35" s="99">
        <f>VLOOKUP(C35,'[1]2015 Master Price List'!$A:$C,3,0)</f>
        <v>495</v>
      </c>
      <c r="K35" s="30" t="str">
        <f t="shared" si="0"/>
        <v/>
      </c>
    </row>
    <row r="36" spans="1:11">
      <c r="A36" s="220"/>
      <c r="B36" s="221"/>
      <c r="C36" s="222" t="s">
        <v>47</v>
      </c>
      <c r="D36" s="223"/>
      <c r="E36" s="224" t="s">
        <v>240</v>
      </c>
      <c r="F36" s="175"/>
      <c r="G36" s="175"/>
      <c r="H36" s="175"/>
      <c r="I36" s="223"/>
      <c r="J36" s="26">
        <f>VLOOKUP(C36,'[1]2015 Master Price List'!$A:$C,3,0)</f>
        <v>1150</v>
      </c>
      <c r="K36" s="55" t="str">
        <f t="shared" si="0"/>
        <v/>
      </c>
    </row>
    <row r="37" spans="1:11">
      <c r="A37" s="220"/>
      <c r="B37" s="221"/>
      <c r="C37" s="222" t="s">
        <v>48</v>
      </c>
      <c r="D37" s="223"/>
      <c r="E37" s="222" t="s">
        <v>49</v>
      </c>
      <c r="F37" s="175"/>
      <c r="G37" s="175"/>
      <c r="H37" s="175"/>
      <c r="I37" s="223"/>
      <c r="J37" s="26">
        <f>VLOOKUP(C37,'[1]2015 Master Price List'!$A:$C,3,0)</f>
        <v>1150</v>
      </c>
      <c r="K37" s="30" t="str">
        <f t="shared" si="0"/>
        <v/>
      </c>
    </row>
    <row r="38" spans="1:11">
      <c r="A38" s="207"/>
      <c r="B38" s="208"/>
      <c r="C38" s="209" t="s">
        <v>24</v>
      </c>
      <c r="D38" s="209"/>
      <c r="E38" s="209" t="s">
        <v>25</v>
      </c>
      <c r="F38" s="209"/>
      <c r="G38" s="209"/>
      <c r="H38" s="209"/>
      <c r="I38" s="209"/>
      <c r="J38" s="26">
        <f>VLOOKUP(C38,'[1]2015 Master Price List'!$A:$C,3,0)</f>
        <v>225</v>
      </c>
      <c r="K38" s="55" t="str">
        <f t="shared" si="0"/>
        <v/>
      </c>
    </row>
    <row r="39" spans="1:11">
      <c r="A39" s="207"/>
      <c r="B39" s="208"/>
      <c r="C39" s="209" t="s">
        <v>26</v>
      </c>
      <c r="D39" s="209"/>
      <c r="E39" s="209" t="s">
        <v>27</v>
      </c>
      <c r="F39" s="209"/>
      <c r="G39" s="209"/>
      <c r="H39" s="209"/>
      <c r="I39" s="209"/>
      <c r="J39" s="100">
        <f>VLOOKUP(C39,'[1]2015 Master Price List'!$A:$C,3,0)</f>
        <v>745</v>
      </c>
      <c r="K39" s="31" t="str">
        <f t="shared" si="0"/>
        <v/>
      </c>
    </row>
    <row r="40" spans="1:11">
      <c r="A40" s="207"/>
      <c r="B40" s="208"/>
      <c r="C40" s="209" t="s">
        <v>219</v>
      </c>
      <c r="D40" s="209"/>
      <c r="E40" s="209" t="s">
        <v>46</v>
      </c>
      <c r="F40" s="209"/>
      <c r="G40" s="209"/>
      <c r="H40" s="209"/>
      <c r="I40" s="209"/>
      <c r="J40" s="99">
        <f>VLOOKUP(C40,'[1]2015 Master Price List'!$A:$C,3,0)</f>
        <v>795</v>
      </c>
      <c r="K40" s="31" t="str">
        <f t="shared" si="0"/>
        <v/>
      </c>
    </row>
    <row r="41" spans="1:11">
      <c r="A41" s="207"/>
      <c r="B41" s="208"/>
      <c r="C41" s="209" t="s">
        <v>30</v>
      </c>
      <c r="D41" s="209"/>
      <c r="E41" s="209" t="s">
        <v>71</v>
      </c>
      <c r="F41" s="209"/>
      <c r="G41" s="209"/>
      <c r="H41" s="209"/>
      <c r="I41" s="209"/>
      <c r="J41" s="99">
        <f>VLOOKUP(C41,'[1]2015 Master Price List'!$A:$C,3,0)</f>
        <v>595</v>
      </c>
      <c r="K41" s="31" t="str">
        <f t="shared" si="0"/>
        <v/>
      </c>
    </row>
    <row r="42" spans="1:11">
      <c r="A42" s="207"/>
      <c r="B42" s="208"/>
      <c r="C42" s="209" t="s">
        <v>220</v>
      </c>
      <c r="D42" s="209"/>
      <c r="E42" s="209" t="s">
        <v>221</v>
      </c>
      <c r="F42" s="209"/>
      <c r="G42" s="209"/>
      <c r="H42" s="209"/>
      <c r="I42" s="209"/>
      <c r="J42" s="99">
        <f>VLOOKUP(C42,'[1]2015 Master Price List'!$A:$C,3,0)</f>
        <v>1150</v>
      </c>
      <c r="K42" s="30" t="str">
        <f t="shared" si="0"/>
        <v/>
      </c>
    </row>
    <row r="43" spans="1:11">
      <c r="A43" s="207"/>
      <c r="B43" s="208"/>
      <c r="C43" s="209" t="s">
        <v>82</v>
      </c>
      <c r="D43" s="209"/>
      <c r="E43" s="209" t="s">
        <v>227</v>
      </c>
      <c r="F43" s="209"/>
      <c r="G43" s="209"/>
      <c r="H43" s="209"/>
      <c r="I43" s="209"/>
      <c r="J43" s="99">
        <f>VLOOKUP(C43,'[1]2015 Master Price List'!$A:$C,3,0)</f>
        <v>60</v>
      </c>
      <c r="K43" s="70" t="s">
        <v>277</v>
      </c>
    </row>
    <row r="44" spans="1:11">
      <c r="A44" s="207"/>
      <c r="B44" s="208"/>
      <c r="C44" s="225"/>
      <c r="D44" s="226"/>
      <c r="E44" s="225"/>
      <c r="F44" s="226"/>
      <c r="G44" s="226"/>
      <c r="H44" s="226"/>
      <c r="I44" s="226"/>
      <c r="J44" s="13"/>
      <c r="K44" s="31"/>
    </row>
    <row r="45" spans="1:11">
      <c r="A45" s="207"/>
      <c r="B45" s="208"/>
      <c r="C45" s="219"/>
      <c r="D45" s="209"/>
      <c r="E45" s="219"/>
      <c r="F45" s="209"/>
      <c r="G45" s="209"/>
      <c r="H45" s="209"/>
      <c r="I45" s="209"/>
      <c r="J45" s="99"/>
      <c r="K45" s="31"/>
    </row>
    <row r="46" spans="1:11">
      <c r="A46" s="207"/>
      <c r="B46" s="208"/>
      <c r="C46" s="219"/>
      <c r="D46" s="209"/>
      <c r="E46" s="219"/>
      <c r="F46" s="209"/>
      <c r="G46" s="209"/>
      <c r="H46" s="209"/>
      <c r="I46" s="209"/>
      <c r="J46" s="99"/>
      <c r="K46" s="30"/>
    </row>
    <row r="47" spans="1:11">
      <c r="A47" s="207"/>
      <c r="B47" s="208"/>
      <c r="C47" s="225"/>
      <c r="D47" s="226"/>
      <c r="E47" s="247"/>
      <c r="F47" s="248"/>
      <c r="G47" s="248"/>
      <c r="H47" s="248"/>
      <c r="I47" s="248"/>
      <c r="J47" s="13"/>
      <c r="K47" s="31"/>
    </row>
    <row r="48" spans="1:11" ht="13.5" thickBot="1">
      <c r="A48" s="249"/>
      <c r="B48" s="250"/>
      <c r="C48" s="251"/>
      <c r="D48" s="252"/>
      <c r="E48" s="253"/>
      <c r="F48" s="254"/>
      <c r="G48" s="254"/>
      <c r="H48" s="254"/>
      <c r="I48" s="254"/>
      <c r="J48" s="21"/>
      <c r="K48" s="31"/>
    </row>
    <row r="49" spans="1:11">
      <c r="A49" s="234"/>
      <c r="B49" s="233"/>
      <c r="C49" s="233"/>
      <c r="D49" s="235"/>
      <c r="E49" s="238" t="s">
        <v>11</v>
      </c>
      <c r="F49" s="239"/>
      <c r="G49" s="239"/>
      <c r="H49" s="239"/>
      <c r="I49" s="240"/>
      <c r="J49" s="14"/>
      <c r="K49" s="36">
        <f>SUM(K18:K48)</f>
        <v>0</v>
      </c>
    </row>
    <row r="50" spans="1:11">
      <c r="A50" s="236"/>
      <c r="B50" s="163"/>
      <c r="C50" s="163"/>
      <c r="D50" s="237"/>
      <c r="E50" s="241" t="s">
        <v>305</v>
      </c>
      <c r="F50" s="242"/>
      <c r="G50" s="242"/>
      <c r="H50" s="242"/>
      <c r="I50" s="242"/>
      <c r="J50" s="39">
        <v>0</v>
      </c>
      <c r="K50" s="34">
        <f>K49*J50</f>
        <v>0</v>
      </c>
    </row>
    <row r="51" spans="1:11">
      <c r="A51" s="236"/>
      <c r="B51" s="163"/>
      <c r="C51" s="163"/>
      <c r="D51" s="237"/>
      <c r="E51" s="241"/>
      <c r="F51" s="242"/>
      <c r="G51" s="242"/>
      <c r="H51" s="242"/>
      <c r="I51" s="242"/>
      <c r="J51" s="15"/>
      <c r="K51" s="44"/>
    </row>
    <row r="52" spans="1:11">
      <c r="A52" s="236"/>
      <c r="B52" s="163"/>
      <c r="C52" s="163"/>
      <c r="D52" s="237"/>
      <c r="E52" s="243" t="s">
        <v>12</v>
      </c>
      <c r="F52" s="242"/>
      <c r="G52" s="242"/>
      <c r="H52" s="242"/>
      <c r="I52" s="242"/>
      <c r="J52" s="73" t="s">
        <v>136</v>
      </c>
      <c r="K52" s="34" t="e">
        <f>Freight!R14</f>
        <v>#REF!</v>
      </c>
    </row>
    <row r="53" spans="1:11" ht="16.5" thickBot="1">
      <c r="A53" s="231"/>
      <c r="B53" s="164"/>
      <c r="C53" s="164"/>
      <c r="D53" s="232"/>
      <c r="E53" s="244"/>
      <c r="F53" s="245"/>
      <c r="G53" s="245"/>
      <c r="H53" s="245"/>
      <c r="I53" s="245"/>
      <c r="J53" s="16" t="s">
        <v>10</v>
      </c>
      <c r="K53" s="37" t="e">
        <f>SUM(K49:K52)</f>
        <v>#REF!</v>
      </c>
    </row>
    <row r="54" spans="1:11">
      <c r="A54" s="227" t="s">
        <v>351</v>
      </c>
      <c r="B54" s="228"/>
      <c r="C54" s="228"/>
      <c r="D54" s="228"/>
      <c r="E54" s="228"/>
      <c r="F54" s="228"/>
      <c r="G54" s="121"/>
      <c r="H54" s="229" t="s">
        <v>352</v>
      </c>
      <c r="I54" s="229"/>
      <c r="J54" s="255" t="s">
        <v>354</v>
      </c>
      <c r="K54" s="256"/>
    </row>
    <row r="55" spans="1:11" ht="13.5" thickBot="1">
      <c r="A55" s="231" t="s">
        <v>38</v>
      </c>
      <c r="B55" s="164"/>
      <c r="C55" s="164"/>
      <c r="D55" s="164"/>
      <c r="E55" s="164"/>
      <c r="F55" s="164"/>
      <c r="G55" s="164"/>
      <c r="H55" s="164"/>
      <c r="I55" s="164"/>
      <c r="J55" s="164"/>
      <c r="K55" s="232"/>
    </row>
    <row r="56" spans="1:11">
      <c r="A56" s="233"/>
      <c r="B56" s="233"/>
      <c r="C56" s="233"/>
      <c r="D56" s="233"/>
      <c r="E56" s="233"/>
      <c r="F56" s="233"/>
      <c r="G56" s="233"/>
      <c r="H56" s="233"/>
      <c r="I56" s="233"/>
      <c r="J56" s="233"/>
      <c r="K56" s="233"/>
    </row>
  </sheetData>
  <mergeCells count="129">
    <mergeCell ref="A54:F54"/>
    <mergeCell ref="H54:I54"/>
    <mergeCell ref="J54:K54"/>
    <mergeCell ref="A55:K55"/>
    <mergeCell ref="A56:K56"/>
    <mergeCell ref="A49:D53"/>
    <mergeCell ref="E49:I49"/>
    <mergeCell ref="E50:I50"/>
    <mergeCell ref="E51:I51"/>
    <mergeCell ref="E52:I52"/>
    <mergeCell ref="E53:I53"/>
    <mergeCell ref="A47:B47"/>
    <mergeCell ref="C47:D47"/>
    <mergeCell ref="E47:I47"/>
    <mergeCell ref="A48:B48"/>
    <mergeCell ref="C48:D48"/>
    <mergeCell ref="E48:I48"/>
    <mergeCell ref="A45:B45"/>
    <mergeCell ref="C45:D45"/>
    <mergeCell ref="E45:I45"/>
    <mergeCell ref="A46:B46"/>
    <mergeCell ref="C46:D46"/>
    <mergeCell ref="E46:I46"/>
    <mergeCell ref="A43:B43"/>
    <mergeCell ref="C43:D43"/>
    <mergeCell ref="E43:I43"/>
    <mergeCell ref="A44:B44"/>
    <mergeCell ref="C44:D44"/>
    <mergeCell ref="E44:I44"/>
    <mergeCell ref="A41:B41"/>
    <mergeCell ref="C41:D41"/>
    <mergeCell ref="E41:I41"/>
    <mergeCell ref="A42:B42"/>
    <mergeCell ref="C42:D42"/>
    <mergeCell ref="E42:I42"/>
    <mergeCell ref="A39:B39"/>
    <mergeCell ref="C39:D39"/>
    <mergeCell ref="E39:I39"/>
    <mergeCell ref="A40:B40"/>
    <mergeCell ref="C40:D40"/>
    <mergeCell ref="E40:I40"/>
    <mergeCell ref="A37:B37"/>
    <mergeCell ref="C37:D37"/>
    <mergeCell ref="E37:I37"/>
    <mergeCell ref="A38:B38"/>
    <mergeCell ref="C38:D38"/>
    <mergeCell ref="E38:I38"/>
    <mergeCell ref="A35:B35"/>
    <mergeCell ref="C35:D35"/>
    <mergeCell ref="E35:I35"/>
    <mergeCell ref="A36:B36"/>
    <mergeCell ref="C36:D36"/>
    <mergeCell ref="E36:I36"/>
    <mergeCell ref="A33:B33"/>
    <mergeCell ref="C33:D33"/>
    <mergeCell ref="E33:I33"/>
    <mergeCell ref="A34:B34"/>
    <mergeCell ref="C34:D34"/>
    <mergeCell ref="E34:I34"/>
    <mergeCell ref="A31:B31"/>
    <mergeCell ref="C31:D31"/>
    <mergeCell ref="E31:I31"/>
    <mergeCell ref="A32:B32"/>
    <mergeCell ref="C32:D32"/>
    <mergeCell ref="E32:I32"/>
    <mergeCell ref="A29:B29"/>
    <mergeCell ref="C29:D29"/>
    <mergeCell ref="E29:I29"/>
    <mergeCell ref="A30:B30"/>
    <mergeCell ref="C30:D30"/>
    <mergeCell ref="E30:I30"/>
    <mergeCell ref="A27:B27"/>
    <mergeCell ref="C27:D27"/>
    <mergeCell ref="E27:I27"/>
    <mergeCell ref="A28:B28"/>
    <mergeCell ref="C28:D28"/>
    <mergeCell ref="E28:I28"/>
    <mergeCell ref="A25:B25"/>
    <mergeCell ref="C25:D25"/>
    <mergeCell ref="E25:I25"/>
    <mergeCell ref="A26:B26"/>
    <mergeCell ref="C26:D26"/>
    <mergeCell ref="E26:I26"/>
    <mergeCell ref="A23:B23"/>
    <mergeCell ref="C23:D23"/>
    <mergeCell ref="E23:I23"/>
    <mergeCell ref="A24:B24"/>
    <mergeCell ref="C24:D24"/>
    <mergeCell ref="E24:I24"/>
    <mergeCell ref="A19:K19"/>
    <mergeCell ref="A20:K20"/>
    <mergeCell ref="A21:B21"/>
    <mergeCell ref="C21:D21"/>
    <mergeCell ref="E21:I21"/>
    <mergeCell ref="A22:B22"/>
    <mergeCell ref="C22:D22"/>
    <mergeCell ref="E22:I22"/>
    <mergeCell ref="A17:B17"/>
    <mergeCell ref="C17:D17"/>
    <mergeCell ref="E17:I17"/>
    <mergeCell ref="A18:B18"/>
    <mergeCell ref="C18:D18"/>
    <mergeCell ref="E18:I18"/>
    <mergeCell ref="C12:F12"/>
    <mergeCell ref="H12:K12"/>
    <mergeCell ref="C13:F13"/>
    <mergeCell ref="C14:F14"/>
    <mergeCell ref="A15:K15"/>
    <mergeCell ref="A16:K16"/>
    <mergeCell ref="I6:K8"/>
    <mergeCell ref="A7:H7"/>
    <mergeCell ref="C8:G8"/>
    <mergeCell ref="A9:F9"/>
    <mergeCell ref="G9:G12"/>
    <mergeCell ref="H9:K9"/>
    <mergeCell ref="A10:F10"/>
    <mergeCell ref="H10:K10"/>
    <mergeCell ref="A11:F11"/>
    <mergeCell ref="H11:K11"/>
    <mergeCell ref="A1:C6"/>
    <mergeCell ref="D1:K1"/>
    <mergeCell ref="D2:E2"/>
    <mergeCell ref="F2:K2"/>
    <mergeCell ref="D3:H3"/>
    <mergeCell ref="I3:K4"/>
    <mergeCell ref="D4:H4"/>
    <mergeCell ref="D5:H5"/>
    <mergeCell ref="J5:K5"/>
    <mergeCell ref="D6:H6"/>
  </mergeCells>
  <hyperlinks>
    <hyperlink ref="D6" r:id="rId1" xr:uid="{00000000-0004-0000-0300-000000000000}"/>
  </hyperlinks>
  <pageMargins left="0.75" right="0.75" top="0.77" bottom="1" header="0.5" footer="0.5"/>
  <pageSetup scale="91" orientation="portrait" horizontalDpi="360" verticalDpi="360" r:id="rId2"/>
  <headerFooter alignWithMargins="0"/>
  <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="Drop Down" xr:uid="{00000000-0002-0000-0300-000000000000}">
          <x14:formula1>
            <xm:f>'Lead Time DPM'!$A$3:$A$17</xm:f>
          </x14:formula1>
          <xm:sqref>J54:K54</xm:sqref>
        </x14:dataValidation>
        <x14:dataValidation type="list" allowBlank="1" showInputMessage="1" showErrorMessage="1" xr:uid="{00000000-0002-0000-0300-000001000000}">
          <x14:formula1>
            <xm:f>Freight!$B$3:$B$53</xm:f>
          </x14:formula1>
          <xm:sqref>J52</xm:sqref>
        </x14:dataValidation>
        <x14:dataValidation type="list" allowBlank="1" showInputMessage="1" showErrorMessage="1" xr:uid="{00000000-0002-0000-0300-000002000000}">
          <x14:formula1>
            <xm:f>'Sales Rep '!$B$2:$B$54</xm:f>
          </x14:formula1>
          <xm:sqref>H9:K9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R55"/>
  <sheetViews>
    <sheetView zoomScaleNormal="100" workbookViewId="0">
      <selection activeCell="J24" sqref="J24"/>
    </sheetView>
  </sheetViews>
  <sheetFormatPr defaultRowHeight="12.75"/>
  <cols>
    <col min="1" max="2" width="2.5703125" style="7" customWidth="1"/>
    <col min="3" max="4" width="9.7109375" style="7" customWidth="1"/>
    <col min="5" max="5" width="11.5703125" style="7" customWidth="1"/>
    <col min="6" max="6" width="9.7109375" style="7" customWidth="1"/>
    <col min="7" max="7" width="1" style="7" customWidth="1"/>
    <col min="8" max="8" width="9.7109375" style="7" customWidth="1"/>
    <col min="9" max="9" width="15.5703125" style="7" customWidth="1"/>
    <col min="10" max="10" width="11" style="7" customWidth="1"/>
    <col min="11" max="11" width="14.7109375" style="7" customWidth="1"/>
    <col min="12" max="12" width="9.28515625" style="7"/>
    <col min="13" max="13" width="0" style="7" hidden="1" customWidth="1"/>
    <col min="14" max="18" width="9.28515625" style="7"/>
  </cols>
  <sheetData>
    <row r="1" spans="1:12" ht="22.5" customHeight="1">
      <c r="A1" s="163"/>
      <c r="B1" s="163"/>
      <c r="C1" s="163"/>
      <c r="D1" s="177" t="s">
        <v>33</v>
      </c>
      <c r="E1" s="177"/>
      <c r="F1" s="177"/>
      <c r="G1" s="177"/>
      <c r="H1" s="177"/>
      <c r="I1" s="177"/>
      <c r="J1" s="177"/>
      <c r="K1" s="177"/>
      <c r="L1" s="47">
        <v>2015</v>
      </c>
    </row>
    <row r="2" spans="1:12" ht="18" customHeight="1">
      <c r="A2" s="163"/>
      <c r="B2" s="163"/>
      <c r="C2" s="163"/>
      <c r="D2" s="178" t="s">
        <v>9</v>
      </c>
      <c r="E2" s="178"/>
      <c r="F2" s="179"/>
      <c r="G2" s="179"/>
      <c r="H2" s="179"/>
      <c r="I2" s="179"/>
      <c r="J2" s="179"/>
      <c r="K2" s="179"/>
    </row>
    <row r="3" spans="1:12">
      <c r="A3" s="163"/>
      <c r="B3" s="163"/>
      <c r="C3" s="163"/>
      <c r="D3" s="180" t="s">
        <v>0</v>
      </c>
      <c r="E3" s="180"/>
      <c r="F3" s="180"/>
      <c r="G3" s="180"/>
      <c r="H3" s="180"/>
      <c r="I3" s="163" t="s">
        <v>3</v>
      </c>
      <c r="J3" s="163"/>
      <c r="K3" s="163"/>
    </row>
    <row r="4" spans="1:12">
      <c r="A4" s="163"/>
      <c r="B4" s="163"/>
      <c r="C4" s="163"/>
      <c r="D4" s="180" t="s">
        <v>1</v>
      </c>
      <c r="E4" s="180"/>
      <c r="F4" s="180"/>
      <c r="G4" s="180"/>
      <c r="H4" s="180"/>
      <c r="I4" s="163"/>
      <c r="J4" s="163"/>
      <c r="K4" s="163"/>
    </row>
    <row r="5" spans="1:12">
      <c r="A5" s="163"/>
      <c r="B5" s="163"/>
      <c r="C5" s="163"/>
      <c r="D5" s="180" t="s">
        <v>2</v>
      </c>
      <c r="E5" s="180"/>
      <c r="F5" s="180"/>
      <c r="G5" s="180"/>
      <c r="H5" s="180"/>
      <c r="I5" s="8" t="s">
        <v>4</v>
      </c>
      <c r="J5" s="182"/>
      <c r="K5" s="182"/>
    </row>
    <row r="6" spans="1:12" ht="12" customHeight="1">
      <c r="A6" s="163"/>
      <c r="B6" s="163"/>
      <c r="C6" s="163"/>
      <c r="D6" s="183" t="s">
        <v>31</v>
      </c>
      <c r="E6" s="184"/>
      <c r="F6" s="184"/>
      <c r="G6" s="184"/>
      <c r="H6" s="184"/>
      <c r="I6" s="163"/>
      <c r="J6" s="163"/>
      <c r="K6" s="163"/>
    </row>
    <row r="7" spans="1:12" ht="7.5" customHeight="1">
      <c r="A7" s="163"/>
      <c r="B7" s="163"/>
      <c r="C7" s="163"/>
      <c r="D7" s="163"/>
      <c r="E7" s="163"/>
      <c r="F7" s="163"/>
      <c r="G7" s="163"/>
      <c r="H7" s="163"/>
      <c r="I7" s="163"/>
      <c r="J7" s="163"/>
      <c r="K7" s="163"/>
    </row>
    <row r="8" spans="1:12" ht="13.5" thickBot="1">
      <c r="A8" s="9" t="s">
        <v>5</v>
      </c>
      <c r="B8" s="10"/>
      <c r="C8" s="165"/>
      <c r="D8" s="165"/>
      <c r="E8" s="165"/>
      <c r="F8" s="165"/>
      <c r="G8" s="165"/>
      <c r="H8" s="11" t="s">
        <v>6</v>
      </c>
      <c r="I8" s="164"/>
      <c r="J8" s="164"/>
      <c r="K8" s="164"/>
    </row>
    <row r="9" spans="1:12">
      <c r="A9" s="166" t="e">
        <f>IF(#REF!=0,"",#REF!)</f>
        <v>#REF!</v>
      </c>
      <c r="B9" s="167"/>
      <c r="C9" s="167"/>
      <c r="D9" s="167"/>
      <c r="E9" s="167"/>
      <c r="F9" s="168"/>
      <c r="G9" s="169"/>
      <c r="H9" s="170" t="s">
        <v>275</v>
      </c>
      <c r="I9" s="167"/>
      <c r="J9" s="167"/>
      <c r="K9" s="168"/>
    </row>
    <row r="10" spans="1:12">
      <c r="A10" s="171" t="e">
        <f>IF(#REF!=0,"",#REF!)</f>
        <v>#REF!</v>
      </c>
      <c r="B10" s="172"/>
      <c r="C10" s="172"/>
      <c r="D10" s="172"/>
      <c r="E10" s="172"/>
      <c r="F10" s="173"/>
      <c r="G10" s="169"/>
      <c r="H10" s="174" t="str">
        <f>VLOOKUP(H9,'Sales Rep '!B2:C97,2,0)</f>
        <v>Senior Sales Representative</v>
      </c>
      <c r="I10" s="175"/>
      <c r="J10" s="175"/>
      <c r="K10" s="176"/>
    </row>
    <row r="11" spans="1:12">
      <c r="A11" s="171" t="e">
        <f>IF(#REF!=0,"",#REF!)</f>
        <v>#REF!</v>
      </c>
      <c r="B11" s="172"/>
      <c r="C11" s="172"/>
      <c r="D11" s="172"/>
      <c r="E11" s="172"/>
      <c r="F11" s="173"/>
      <c r="G11" s="169"/>
      <c r="H11" s="174" t="str">
        <f>VLOOKUP(H9,'Sales Rep '!B2:E97,4,0)</f>
        <v>Cell 203-231-6221    Fax 203-775-6529</v>
      </c>
      <c r="I11" s="175"/>
      <c r="J11" s="175"/>
      <c r="K11" s="176"/>
    </row>
    <row r="12" spans="1:12" ht="13.5" thickBot="1">
      <c r="A12" s="69" t="s">
        <v>60</v>
      </c>
      <c r="B12" s="68"/>
      <c r="C12" s="192" t="e">
        <f>IF(#REF!=0,"",#REF!)</f>
        <v>#REF!</v>
      </c>
      <c r="D12" s="193"/>
      <c r="E12" s="193"/>
      <c r="F12" s="194"/>
      <c r="G12" s="169"/>
      <c r="H12" s="195" t="str">
        <f>VLOOKUP(H9,'Sales Rep '!B2:F97,5,0)</f>
        <v>wostrom@trakmt.com</v>
      </c>
      <c r="I12" s="196"/>
      <c r="J12" s="196"/>
      <c r="K12" s="197"/>
    </row>
    <row r="13" spans="1:12">
      <c r="A13" s="75" t="s">
        <v>242</v>
      </c>
      <c r="B13" s="77"/>
      <c r="C13" s="198" t="e">
        <f>IF(#REF!=0,"",#REF!)</f>
        <v>#REF!</v>
      </c>
      <c r="D13" s="192"/>
      <c r="E13" s="192"/>
      <c r="F13" s="257"/>
      <c r="G13" s="47"/>
      <c r="H13" s="48"/>
      <c r="I13" s="49"/>
      <c r="J13" s="49"/>
      <c r="K13" s="49"/>
    </row>
    <row r="14" spans="1:12" ht="13.5" thickBot="1">
      <c r="A14" s="50" t="s">
        <v>306</v>
      </c>
      <c r="B14" s="53"/>
      <c r="C14" s="201" t="e">
        <f>IF(#REF!=0,"",#REF!)</f>
        <v>#REF!</v>
      </c>
      <c r="D14" s="202"/>
      <c r="E14" s="202"/>
      <c r="F14" s="203"/>
      <c r="G14" s="47"/>
      <c r="H14" s="48"/>
      <c r="I14" s="49"/>
      <c r="J14" s="49"/>
      <c r="K14" s="49"/>
    </row>
    <row r="15" spans="1:12" ht="8.25" customHeight="1" thickBot="1">
      <c r="A15" s="164"/>
      <c r="B15" s="164"/>
      <c r="C15" s="164"/>
      <c r="D15" s="164"/>
      <c r="E15" s="164"/>
      <c r="F15" s="164"/>
      <c r="G15" s="164"/>
      <c r="H15" s="164"/>
      <c r="I15" s="164"/>
      <c r="J15" s="164"/>
      <c r="K15" s="164"/>
    </row>
    <row r="16" spans="1:12" ht="20.25" customHeight="1" thickBot="1">
      <c r="A16" s="204" t="s">
        <v>61</v>
      </c>
      <c r="B16" s="205"/>
      <c r="C16" s="205"/>
      <c r="D16" s="205"/>
      <c r="E16" s="205"/>
      <c r="F16" s="205"/>
      <c r="G16" s="205"/>
      <c r="H16" s="205"/>
      <c r="I16" s="205"/>
      <c r="J16" s="205"/>
      <c r="K16" s="206"/>
    </row>
    <row r="17" spans="1:13" ht="13.5" thickBot="1">
      <c r="A17" s="185" t="s">
        <v>7</v>
      </c>
      <c r="B17" s="186"/>
      <c r="C17" s="185" t="s">
        <v>8</v>
      </c>
      <c r="D17" s="186"/>
      <c r="E17" s="185" t="s">
        <v>34</v>
      </c>
      <c r="F17" s="187"/>
      <c r="G17" s="187"/>
      <c r="H17" s="187"/>
      <c r="I17" s="186"/>
      <c r="J17" s="19" t="s">
        <v>232</v>
      </c>
      <c r="K17" s="20" t="s">
        <v>10</v>
      </c>
    </row>
    <row r="18" spans="1:13" ht="13.5" thickBot="1">
      <c r="A18" s="188"/>
      <c r="B18" s="189"/>
      <c r="C18" s="190" t="s">
        <v>207</v>
      </c>
      <c r="D18" s="190"/>
      <c r="E18" s="191" t="s">
        <v>68</v>
      </c>
      <c r="F18" s="191"/>
      <c r="G18" s="191"/>
      <c r="H18" s="191"/>
      <c r="I18" s="191"/>
      <c r="J18" s="17">
        <f>VLOOKUP(C18,'[1]2015 Master Price List'!$A:$C,3,0)</f>
        <v>30495</v>
      </c>
      <c r="K18" s="29" t="str">
        <f>IF(A18=0,"",A18*J18)</f>
        <v/>
      </c>
      <c r="M18" s="12" t="s">
        <v>97</v>
      </c>
    </row>
    <row r="19" spans="1:13" ht="7.5" customHeight="1" thickBot="1">
      <c r="A19" s="164"/>
      <c r="B19" s="164"/>
      <c r="C19" s="164"/>
      <c r="D19" s="164"/>
      <c r="E19" s="164"/>
      <c r="F19" s="164"/>
      <c r="G19" s="164"/>
      <c r="H19" s="164"/>
      <c r="I19" s="164"/>
      <c r="J19" s="164"/>
      <c r="K19" s="164"/>
    </row>
    <row r="20" spans="1:13" ht="20.25" customHeight="1" thickBot="1">
      <c r="A20" s="210" t="s">
        <v>64</v>
      </c>
      <c r="B20" s="211"/>
      <c r="C20" s="211"/>
      <c r="D20" s="211"/>
      <c r="E20" s="211"/>
      <c r="F20" s="211"/>
      <c r="G20" s="211"/>
      <c r="H20" s="211"/>
      <c r="I20" s="211"/>
      <c r="J20" s="211"/>
      <c r="K20" s="212"/>
    </row>
    <row r="21" spans="1:13" ht="13.5" thickBot="1">
      <c r="A21" s="213" t="s">
        <v>7</v>
      </c>
      <c r="B21" s="214"/>
      <c r="C21" s="213" t="s">
        <v>8</v>
      </c>
      <c r="D21" s="214"/>
      <c r="E21" s="213" t="s">
        <v>34</v>
      </c>
      <c r="F21" s="215"/>
      <c r="G21" s="215"/>
      <c r="H21" s="215"/>
      <c r="I21" s="214"/>
      <c r="J21" s="22" t="s">
        <v>232</v>
      </c>
      <c r="K21" s="57" t="s">
        <v>10</v>
      </c>
    </row>
    <row r="22" spans="1:13">
      <c r="A22" s="216"/>
      <c r="B22" s="217"/>
      <c r="C22" s="218" t="s">
        <v>88</v>
      </c>
      <c r="D22" s="218"/>
      <c r="E22" s="218" t="s">
        <v>89</v>
      </c>
      <c r="F22" s="218"/>
      <c r="G22" s="218"/>
      <c r="H22" s="218"/>
      <c r="I22" s="218"/>
      <c r="J22" s="98">
        <f>VLOOKUP(C22,'[1]2015 Master Price List'!$A:$C,3,0)</f>
        <v>1345</v>
      </c>
      <c r="K22" s="55" t="str">
        <f t="shared" ref="K22:K40" si="0">IF(A22=0,"",A22*J22)</f>
        <v/>
      </c>
    </row>
    <row r="23" spans="1:13">
      <c r="A23" s="207"/>
      <c r="B23" s="208"/>
      <c r="C23" s="209" t="s">
        <v>13</v>
      </c>
      <c r="D23" s="209"/>
      <c r="E23" s="209" t="s">
        <v>14</v>
      </c>
      <c r="F23" s="209"/>
      <c r="G23" s="209"/>
      <c r="H23" s="209"/>
      <c r="I23" s="209"/>
      <c r="J23" s="26">
        <f>VLOOKUP(C23,'[1]2015 Master Price List'!$A:$C,3,0)</f>
        <v>1500</v>
      </c>
      <c r="K23" s="30" t="str">
        <f t="shared" si="0"/>
        <v/>
      </c>
    </row>
    <row r="24" spans="1:13">
      <c r="A24" s="207"/>
      <c r="B24" s="208"/>
      <c r="C24" s="209" t="s">
        <v>15</v>
      </c>
      <c r="D24" s="209"/>
      <c r="E24" s="209" t="s">
        <v>35</v>
      </c>
      <c r="F24" s="209"/>
      <c r="G24" s="209"/>
      <c r="H24" s="209"/>
      <c r="I24" s="209"/>
      <c r="J24" s="100">
        <f>VLOOKUP(C24,'[1]2015 Master Price List'!$A:$C,3,0)</f>
        <v>745</v>
      </c>
      <c r="K24" s="55" t="str">
        <f t="shared" si="0"/>
        <v/>
      </c>
    </row>
    <row r="25" spans="1:13">
      <c r="A25" s="207"/>
      <c r="B25" s="208"/>
      <c r="C25" s="209" t="s">
        <v>17</v>
      </c>
      <c r="D25" s="209"/>
      <c r="E25" s="209" t="s">
        <v>16</v>
      </c>
      <c r="F25" s="209"/>
      <c r="G25" s="209"/>
      <c r="H25" s="209"/>
      <c r="I25" s="209"/>
      <c r="J25" s="26">
        <f>VLOOKUP(C25,'[1]2015 Master Price List'!$A:$C,3,0)</f>
        <v>745</v>
      </c>
      <c r="K25" s="31" t="str">
        <f t="shared" si="0"/>
        <v/>
      </c>
    </row>
    <row r="26" spans="1:13">
      <c r="A26" s="207"/>
      <c r="B26" s="208"/>
      <c r="C26" s="209" t="s">
        <v>230</v>
      </c>
      <c r="D26" s="209"/>
      <c r="E26" s="209" t="s">
        <v>231</v>
      </c>
      <c r="F26" s="209"/>
      <c r="G26" s="209"/>
      <c r="H26" s="209"/>
      <c r="I26" s="209"/>
      <c r="J26" s="26">
        <f>VLOOKUP(C26,'[1]2015 Master Price List'!$A:$C,3,0)</f>
        <v>495</v>
      </c>
      <c r="K26" s="30" t="str">
        <f t="shared" si="0"/>
        <v/>
      </c>
    </row>
    <row r="27" spans="1:13">
      <c r="A27" s="207"/>
      <c r="B27" s="208"/>
      <c r="C27" s="209" t="s">
        <v>18</v>
      </c>
      <c r="D27" s="209"/>
      <c r="E27" s="209" t="s">
        <v>32</v>
      </c>
      <c r="F27" s="209"/>
      <c r="G27" s="209"/>
      <c r="H27" s="209"/>
      <c r="I27" s="209"/>
      <c r="J27" s="26">
        <f>VLOOKUP(C27,'[1]2015 Master Price List'!$A:$C,3,0)</f>
        <v>845</v>
      </c>
      <c r="K27" s="55" t="str">
        <f t="shared" si="0"/>
        <v/>
      </c>
    </row>
    <row r="28" spans="1:13">
      <c r="A28" s="207"/>
      <c r="B28" s="208"/>
      <c r="C28" s="209" t="s">
        <v>90</v>
      </c>
      <c r="D28" s="209"/>
      <c r="E28" s="209" t="s">
        <v>91</v>
      </c>
      <c r="F28" s="209"/>
      <c r="G28" s="209"/>
      <c r="H28" s="209"/>
      <c r="I28" s="209"/>
      <c r="J28" s="26">
        <f>VLOOKUP(C28,'[1]2015 Master Price List'!$A:$C,3,0)</f>
        <v>995</v>
      </c>
      <c r="K28" s="31" t="str">
        <f t="shared" si="0"/>
        <v/>
      </c>
    </row>
    <row r="29" spans="1:13">
      <c r="A29" s="207"/>
      <c r="B29" s="208"/>
      <c r="C29" s="209" t="s">
        <v>92</v>
      </c>
      <c r="D29" s="209"/>
      <c r="E29" s="209" t="s">
        <v>93</v>
      </c>
      <c r="F29" s="209"/>
      <c r="G29" s="209"/>
      <c r="H29" s="209"/>
      <c r="I29" s="209"/>
      <c r="J29" s="100">
        <f>VLOOKUP(C29,'[1]2015 Master Price List'!$A:$C,3,0)</f>
        <v>1295</v>
      </c>
      <c r="K29" s="31" t="str">
        <f t="shared" si="0"/>
        <v/>
      </c>
    </row>
    <row r="30" spans="1:13">
      <c r="A30" s="207"/>
      <c r="B30" s="208"/>
      <c r="C30" s="209" t="s">
        <v>19</v>
      </c>
      <c r="D30" s="209"/>
      <c r="E30" s="209" t="s">
        <v>225</v>
      </c>
      <c r="F30" s="209"/>
      <c r="G30" s="209"/>
      <c r="H30" s="209"/>
      <c r="I30" s="209"/>
      <c r="J30" s="26">
        <f>VLOOKUP(C30,'[1]2015 Master Price List'!$A:$C,3,0)</f>
        <v>745</v>
      </c>
      <c r="K30" s="30" t="str">
        <f t="shared" si="0"/>
        <v/>
      </c>
    </row>
    <row r="31" spans="1:13">
      <c r="A31" s="207"/>
      <c r="B31" s="208"/>
      <c r="C31" s="219" t="s">
        <v>248</v>
      </c>
      <c r="D31" s="209"/>
      <c r="E31" s="209" t="s">
        <v>20</v>
      </c>
      <c r="F31" s="209"/>
      <c r="G31" s="209"/>
      <c r="H31" s="209"/>
      <c r="I31" s="209"/>
      <c r="J31" s="100">
        <f>VLOOKUP(C31,'[1]2015 Master Price List'!$A:$C,3,0)</f>
        <v>1445</v>
      </c>
      <c r="K31" s="55" t="str">
        <f t="shared" si="0"/>
        <v/>
      </c>
    </row>
    <row r="32" spans="1:13">
      <c r="A32" s="207"/>
      <c r="B32" s="208"/>
      <c r="C32" s="219" t="s">
        <v>249</v>
      </c>
      <c r="D32" s="209"/>
      <c r="E32" s="209" t="s">
        <v>36</v>
      </c>
      <c r="F32" s="209"/>
      <c r="G32" s="209"/>
      <c r="H32" s="209"/>
      <c r="I32" s="209"/>
      <c r="J32" s="99">
        <f>VLOOKUP(C32,'[1]2015 Master Price List'!$A:$C,3,0)</f>
        <v>1595</v>
      </c>
      <c r="K32" s="31" t="str">
        <f t="shared" si="0"/>
        <v/>
      </c>
    </row>
    <row r="33" spans="1:11">
      <c r="A33" s="207"/>
      <c r="B33" s="208"/>
      <c r="C33" s="209" t="s">
        <v>21</v>
      </c>
      <c r="D33" s="209"/>
      <c r="E33" s="209" t="s">
        <v>22</v>
      </c>
      <c r="F33" s="209"/>
      <c r="G33" s="209"/>
      <c r="H33" s="209"/>
      <c r="I33" s="209"/>
      <c r="J33" s="99">
        <f>VLOOKUP(C33,'[1]2015 Master Price List'!$A:$C,3,0)</f>
        <v>345</v>
      </c>
      <c r="K33" s="31" t="str">
        <f t="shared" si="0"/>
        <v/>
      </c>
    </row>
    <row r="34" spans="1:11">
      <c r="A34" s="207"/>
      <c r="B34" s="208"/>
      <c r="C34" s="219" t="s">
        <v>250</v>
      </c>
      <c r="D34" s="209"/>
      <c r="E34" s="209" t="s">
        <v>37</v>
      </c>
      <c r="F34" s="209"/>
      <c r="G34" s="209"/>
      <c r="H34" s="209"/>
      <c r="I34" s="209"/>
      <c r="J34" s="26">
        <f>VLOOKUP(C34,'[1]2015 Master Price List'!$A:$C,3,0)</f>
        <v>595</v>
      </c>
      <c r="K34" s="30" t="str">
        <f t="shared" si="0"/>
        <v/>
      </c>
    </row>
    <row r="35" spans="1:11">
      <c r="A35" s="207"/>
      <c r="B35" s="208"/>
      <c r="C35" s="209" t="s">
        <v>70</v>
      </c>
      <c r="D35" s="209"/>
      <c r="E35" s="209" t="s">
        <v>69</v>
      </c>
      <c r="F35" s="209"/>
      <c r="G35" s="209"/>
      <c r="H35" s="209"/>
      <c r="I35" s="209"/>
      <c r="J35" s="26">
        <f>VLOOKUP(C35,'[1]2015 Master Price List'!$A:$C,3,0)</f>
        <v>495</v>
      </c>
      <c r="K35" s="55" t="str">
        <f t="shared" si="0"/>
        <v/>
      </c>
    </row>
    <row r="36" spans="1:11">
      <c r="A36" s="207"/>
      <c r="B36" s="208"/>
      <c r="C36" s="222" t="s">
        <v>23</v>
      </c>
      <c r="D36" s="223"/>
      <c r="E36" s="222" t="s">
        <v>224</v>
      </c>
      <c r="F36" s="175"/>
      <c r="G36" s="175"/>
      <c r="H36" s="175"/>
      <c r="I36" s="223"/>
      <c r="J36" s="26">
        <f>VLOOKUP(C36,'[1]2015 Master Price List'!$A:$C,3,0)</f>
        <v>1150</v>
      </c>
      <c r="K36" s="31" t="str">
        <f t="shared" si="0"/>
        <v/>
      </c>
    </row>
    <row r="37" spans="1:11">
      <c r="A37" s="207"/>
      <c r="B37" s="208"/>
      <c r="C37" s="222" t="s">
        <v>24</v>
      </c>
      <c r="D37" s="223"/>
      <c r="E37" s="222" t="s">
        <v>25</v>
      </c>
      <c r="F37" s="175"/>
      <c r="G37" s="175"/>
      <c r="H37" s="175"/>
      <c r="I37" s="223"/>
      <c r="J37" s="100">
        <f>VLOOKUP(C37,'[1]2015 Master Price List'!$A:$C,3,0)</f>
        <v>225</v>
      </c>
      <c r="K37" s="31" t="str">
        <f t="shared" si="0"/>
        <v/>
      </c>
    </row>
    <row r="38" spans="1:11">
      <c r="A38" s="207"/>
      <c r="B38" s="208"/>
      <c r="C38" s="222" t="s">
        <v>26</v>
      </c>
      <c r="D38" s="223"/>
      <c r="E38" s="222" t="s">
        <v>27</v>
      </c>
      <c r="F38" s="175"/>
      <c r="G38" s="175"/>
      <c r="H38" s="175"/>
      <c r="I38" s="223"/>
      <c r="J38" s="99">
        <f>VLOOKUP(C38,'[1]2015 Master Price List'!$A:$C,3,0)</f>
        <v>745</v>
      </c>
      <c r="K38" s="31" t="str">
        <f t="shared" si="0"/>
        <v/>
      </c>
    </row>
    <row r="39" spans="1:11">
      <c r="A39" s="207"/>
      <c r="B39" s="208"/>
      <c r="C39" s="222" t="s">
        <v>29</v>
      </c>
      <c r="D39" s="223"/>
      <c r="E39" s="222" t="s">
        <v>28</v>
      </c>
      <c r="F39" s="175"/>
      <c r="G39" s="175"/>
      <c r="H39" s="175"/>
      <c r="I39" s="223"/>
      <c r="J39" s="99">
        <f>VLOOKUP(C39,'[1]2015 Master Price List'!$A:$C,3,0)</f>
        <v>795</v>
      </c>
      <c r="K39" s="31" t="str">
        <f t="shared" si="0"/>
        <v/>
      </c>
    </row>
    <row r="40" spans="1:11">
      <c r="A40" s="207"/>
      <c r="B40" s="208"/>
      <c r="C40" s="222" t="s">
        <v>30</v>
      </c>
      <c r="D40" s="223"/>
      <c r="E40" s="209" t="s">
        <v>71</v>
      </c>
      <c r="F40" s="209"/>
      <c r="G40" s="209"/>
      <c r="H40" s="209"/>
      <c r="I40" s="209"/>
      <c r="J40" s="26">
        <f>VLOOKUP(C40,'[1]2015 Master Price List'!$A:$C,3,0)</f>
        <v>595</v>
      </c>
      <c r="K40" s="30" t="str">
        <f t="shared" si="0"/>
        <v/>
      </c>
    </row>
    <row r="41" spans="1:11">
      <c r="A41" s="207"/>
      <c r="B41" s="208"/>
      <c r="C41" s="222" t="s">
        <v>82</v>
      </c>
      <c r="D41" s="223"/>
      <c r="E41" s="222" t="s">
        <v>227</v>
      </c>
      <c r="F41" s="175"/>
      <c r="G41" s="175"/>
      <c r="H41" s="175"/>
      <c r="I41" s="223"/>
      <c r="J41" s="26">
        <f>VLOOKUP(C41,'[1]2015 Master Price List'!$A:$C,3,0)</f>
        <v>60</v>
      </c>
      <c r="K41" s="70" t="s">
        <v>277</v>
      </c>
    </row>
    <row r="42" spans="1:11">
      <c r="A42" s="207"/>
      <c r="B42" s="208"/>
      <c r="C42" s="224"/>
      <c r="D42" s="223"/>
      <c r="E42" s="219"/>
      <c r="F42" s="209"/>
      <c r="G42" s="209"/>
      <c r="H42" s="209"/>
      <c r="I42" s="209"/>
      <c r="J42" s="26"/>
      <c r="K42" s="30"/>
    </row>
    <row r="43" spans="1:11">
      <c r="A43" s="207"/>
      <c r="B43" s="208"/>
      <c r="C43" s="224"/>
      <c r="D43" s="223"/>
      <c r="E43" s="224"/>
      <c r="F43" s="175"/>
      <c r="G43" s="175"/>
      <c r="H43" s="175"/>
      <c r="I43" s="223"/>
      <c r="J43" s="26"/>
      <c r="K43" s="30"/>
    </row>
    <row r="44" spans="1:11">
      <c r="A44" s="207"/>
      <c r="B44" s="208"/>
      <c r="C44" s="224"/>
      <c r="D44" s="223"/>
      <c r="E44" s="219"/>
      <c r="F44" s="209"/>
      <c r="G44" s="209"/>
      <c r="H44" s="209"/>
      <c r="I44" s="209"/>
      <c r="J44" s="26"/>
      <c r="K44" s="30"/>
    </row>
    <row r="45" spans="1:11">
      <c r="A45" s="207"/>
      <c r="B45" s="208"/>
      <c r="C45" s="224"/>
      <c r="D45" s="223"/>
      <c r="E45" s="224"/>
      <c r="F45" s="175"/>
      <c r="G45" s="175"/>
      <c r="H45" s="175"/>
      <c r="I45" s="223"/>
      <c r="J45" s="26"/>
      <c r="K45" s="30"/>
    </row>
    <row r="46" spans="1:11">
      <c r="A46" s="220"/>
      <c r="B46" s="221"/>
      <c r="C46" s="258"/>
      <c r="D46" s="259"/>
      <c r="E46" s="258"/>
      <c r="F46" s="193"/>
      <c r="G46" s="193"/>
      <c r="H46" s="193"/>
      <c r="I46" s="259"/>
      <c r="J46" s="13"/>
      <c r="K46" s="31"/>
    </row>
    <row r="47" spans="1:11" ht="13.5" thickBot="1">
      <c r="A47" s="220"/>
      <c r="B47" s="221"/>
      <c r="C47" s="258"/>
      <c r="D47" s="259"/>
      <c r="E47" s="258"/>
      <c r="F47" s="193"/>
      <c r="G47" s="193"/>
      <c r="H47" s="193"/>
      <c r="I47" s="259"/>
      <c r="J47" s="13"/>
      <c r="K47" s="44"/>
    </row>
    <row r="48" spans="1:11">
      <c r="A48" s="234"/>
      <c r="B48" s="233"/>
      <c r="C48" s="233"/>
      <c r="D48" s="235"/>
      <c r="E48" s="238" t="s">
        <v>11</v>
      </c>
      <c r="F48" s="239"/>
      <c r="G48" s="239"/>
      <c r="H48" s="239"/>
      <c r="I48" s="240"/>
      <c r="J48" s="14"/>
      <c r="K48" s="36">
        <f>SUM(K18:K47)</f>
        <v>0</v>
      </c>
    </row>
    <row r="49" spans="1:11">
      <c r="A49" s="236"/>
      <c r="B49" s="163"/>
      <c r="C49" s="163"/>
      <c r="D49" s="237"/>
      <c r="E49" s="241" t="s">
        <v>305</v>
      </c>
      <c r="F49" s="242"/>
      <c r="G49" s="242"/>
      <c r="H49" s="242"/>
      <c r="I49" s="242"/>
      <c r="J49" s="39">
        <v>0</v>
      </c>
      <c r="K49" s="34">
        <f>K48*J49</f>
        <v>0</v>
      </c>
    </row>
    <row r="50" spans="1:11">
      <c r="A50" s="236"/>
      <c r="B50" s="163"/>
      <c r="C50" s="163"/>
      <c r="D50" s="237"/>
      <c r="E50" s="241"/>
      <c r="F50" s="242"/>
      <c r="G50" s="242"/>
      <c r="H50" s="242"/>
      <c r="I50" s="242"/>
      <c r="J50" s="15"/>
      <c r="K50" s="44"/>
    </row>
    <row r="51" spans="1:11">
      <c r="A51" s="236"/>
      <c r="B51" s="163"/>
      <c r="C51" s="163"/>
      <c r="D51" s="237"/>
      <c r="E51" s="243" t="s">
        <v>12</v>
      </c>
      <c r="F51" s="242"/>
      <c r="G51" s="242"/>
      <c r="H51" s="242"/>
      <c r="I51" s="242"/>
      <c r="J51" s="73" t="s">
        <v>134</v>
      </c>
      <c r="K51" s="34" t="e">
        <f>Freight!S14</f>
        <v>#REF!</v>
      </c>
    </row>
    <row r="52" spans="1:11" ht="16.5" thickBot="1">
      <c r="A52" s="231"/>
      <c r="B52" s="164"/>
      <c r="C52" s="164"/>
      <c r="D52" s="232"/>
      <c r="E52" s="244"/>
      <c r="F52" s="245"/>
      <c r="G52" s="245"/>
      <c r="H52" s="245"/>
      <c r="I52" s="245"/>
      <c r="J52" s="16" t="s">
        <v>10</v>
      </c>
      <c r="K52" s="37" t="e">
        <f>SUM(K48:K51)</f>
        <v>#REF!</v>
      </c>
    </row>
    <row r="53" spans="1:11">
      <c r="A53" s="227" t="s">
        <v>351</v>
      </c>
      <c r="B53" s="228"/>
      <c r="C53" s="228"/>
      <c r="D53" s="228"/>
      <c r="E53" s="228"/>
      <c r="F53" s="228"/>
      <c r="G53" s="121"/>
      <c r="H53" s="229" t="s">
        <v>352</v>
      </c>
      <c r="I53" s="229"/>
      <c r="J53" s="255" t="s">
        <v>354</v>
      </c>
      <c r="K53" s="256"/>
    </row>
    <row r="54" spans="1:11" ht="13.5" thickBot="1">
      <c r="A54" s="231" t="s">
        <v>38</v>
      </c>
      <c r="B54" s="164"/>
      <c r="C54" s="164"/>
      <c r="D54" s="164"/>
      <c r="E54" s="164"/>
      <c r="F54" s="164"/>
      <c r="G54" s="164"/>
      <c r="H54" s="164"/>
      <c r="I54" s="164"/>
      <c r="J54" s="164"/>
      <c r="K54" s="232"/>
    </row>
    <row r="55" spans="1:11">
      <c r="A55" s="233"/>
      <c r="B55" s="233"/>
      <c r="C55" s="233"/>
      <c r="D55" s="233"/>
      <c r="E55" s="233"/>
      <c r="F55" s="233"/>
      <c r="G55" s="233"/>
      <c r="H55" s="233"/>
      <c r="I55" s="233"/>
      <c r="J55" s="233"/>
      <c r="K55" s="233"/>
    </row>
  </sheetData>
  <mergeCells count="126">
    <mergeCell ref="A53:F53"/>
    <mergeCell ref="H53:I53"/>
    <mergeCell ref="J53:K53"/>
    <mergeCell ref="A54:K54"/>
    <mergeCell ref="A55:K55"/>
    <mergeCell ref="A47:B47"/>
    <mergeCell ref="C47:D47"/>
    <mergeCell ref="E47:I47"/>
    <mergeCell ref="A48:D52"/>
    <mergeCell ref="E48:I48"/>
    <mergeCell ref="E49:I49"/>
    <mergeCell ref="E50:I50"/>
    <mergeCell ref="E51:I51"/>
    <mergeCell ref="E52:I52"/>
    <mergeCell ref="A45:B45"/>
    <mergeCell ref="C45:D45"/>
    <mergeCell ref="E45:I45"/>
    <mergeCell ref="A46:B46"/>
    <mergeCell ref="C46:D46"/>
    <mergeCell ref="E46:I46"/>
    <mergeCell ref="A43:B43"/>
    <mergeCell ref="C43:D43"/>
    <mergeCell ref="E43:I43"/>
    <mergeCell ref="A44:B44"/>
    <mergeCell ref="C44:D44"/>
    <mergeCell ref="E44:I44"/>
    <mergeCell ref="A41:B41"/>
    <mergeCell ref="C41:D41"/>
    <mergeCell ref="E41:I41"/>
    <mergeCell ref="A42:B42"/>
    <mergeCell ref="C42:D42"/>
    <mergeCell ref="E42:I42"/>
    <mergeCell ref="A39:B39"/>
    <mergeCell ref="C39:D39"/>
    <mergeCell ref="E39:I39"/>
    <mergeCell ref="A40:B40"/>
    <mergeCell ref="C40:D40"/>
    <mergeCell ref="E40:I40"/>
    <mergeCell ref="A37:B37"/>
    <mergeCell ref="C37:D37"/>
    <mergeCell ref="E37:I37"/>
    <mergeCell ref="A38:B38"/>
    <mergeCell ref="C38:D38"/>
    <mergeCell ref="E38:I38"/>
    <mergeCell ref="A35:B35"/>
    <mergeCell ref="C35:D35"/>
    <mergeCell ref="E35:I35"/>
    <mergeCell ref="A36:B36"/>
    <mergeCell ref="C36:D36"/>
    <mergeCell ref="E36:I36"/>
    <mergeCell ref="A33:B33"/>
    <mergeCell ref="C33:D33"/>
    <mergeCell ref="E33:I33"/>
    <mergeCell ref="A34:B34"/>
    <mergeCell ref="C34:D34"/>
    <mergeCell ref="E34:I34"/>
    <mergeCell ref="A31:B31"/>
    <mergeCell ref="C31:D31"/>
    <mergeCell ref="E31:I31"/>
    <mergeCell ref="A32:B32"/>
    <mergeCell ref="C32:D32"/>
    <mergeCell ref="E32:I32"/>
    <mergeCell ref="A29:B29"/>
    <mergeCell ref="C29:D29"/>
    <mergeCell ref="E29:I29"/>
    <mergeCell ref="A30:B30"/>
    <mergeCell ref="C30:D30"/>
    <mergeCell ref="E30:I30"/>
    <mergeCell ref="A27:B27"/>
    <mergeCell ref="C27:D27"/>
    <mergeCell ref="E27:I27"/>
    <mergeCell ref="A28:B28"/>
    <mergeCell ref="C28:D28"/>
    <mergeCell ref="E28:I28"/>
    <mergeCell ref="C14:F14"/>
    <mergeCell ref="A15:K15"/>
    <mergeCell ref="A16:K16"/>
    <mergeCell ref="A25:B25"/>
    <mergeCell ref="C25:D25"/>
    <mergeCell ref="E25:I25"/>
    <mergeCell ref="A19:K19"/>
    <mergeCell ref="A20:K20"/>
    <mergeCell ref="A21:B21"/>
    <mergeCell ref="C21:D21"/>
    <mergeCell ref="E21:I21"/>
    <mergeCell ref="A22:B22"/>
    <mergeCell ref="C22:D22"/>
    <mergeCell ref="E22:I22"/>
    <mergeCell ref="C17:D17"/>
    <mergeCell ref="E17:I17"/>
    <mergeCell ref="A18:B18"/>
    <mergeCell ref="C18:D18"/>
    <mergeCell ref="E18:I18"/>
    <mergeCell ref="A17:B17"/>
    <mergeCell ref="A26:B26"/>
    <mergeCell ref="C26:D26"/>
    <mergeCell ref="E26:I26"/>
    <mergeCell ref="A23:B23"/>
    <mergeCell ref="C23:D23"/>
    <mergeCell ref="E23:I23"/>
    <mergeCell ref="A24:B24"/>
    <mergeCell ref="C24:D24"/>
    <mergeCell ref="E24:I24"/>
    <mergeCell ref="C13:F13"/>
    <mergeCell ref="I6:K8"/>
    <mergeCell ref="A7:H7"/>
    <mergeCell ref="C8:G8"/>
    <mergeCell ref="A9:F9"/>
    <mergeCell ref="G9:G12"/>
    <mergeCell ref="H9:K9"/>
    <mergeCell ref="A10:F10"/>
    <mergeCell ref="H10:K10"/>
    <mergeCell ref="A11:F11"/>
    <mergeCell ref="H11:K11"/>
    <mergeCell ref="A1:C6"/>
    <mergeCell ref="D1:K1"/>
    <mergeCell ref="D2:E2"/>
    <mergeCell ref="F2:K2"/>
    <mergeCell ref="D3:H3"/>
    <mergeCell ref="I3:K4"/>
    <mergeCell ref="D4:H4"/>
    <mergeCell ref="D5:H5"/>
    <mergeCell ref="J5:K5"/>
    <mergeCell ref="D6:H6"/>
    <mergeCell ref="C12:F12"/>
    <mergeCell ref="H12:K12"/>
  </mergeCells>
  <hyperlinks>
    <hyperlink ref="D6" r:id="rId1" xr:uid="{00000000-0004-0000-0400-000000000000}"/>
  </hyperlinks>
  <pageMargins left="0.75" right="0.75" top="0.77" bottom="1" header="0.5" footer="0.5"/>
  <pageSetup scale="92" orientation="portrait" horizontalDpi="360" verticalDpi="360" r:id="rId2"/>
  <headerFooter alignWithMargins="0"/>
  <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="Drop Down" xr:uid="{00000000-0002-0000-0400-000000000000}">
          <x14:formula1>
            <xm:f>'Lead Time DPM'!$A$3:$A$17</xm:f>
          </x14:formula1>
          <xm:sqref>J53:K53</xm:sqref>
        </x14:dataValidation>
        <x14:dataValidation type="list" allowBlank="1" showInputMessage="1" showErrorMessage="1" xr:uid="{00000000-0002-0000-0400-000001000000}">
          <x14:formula1>
            <xm:f>Freight!$B$3:$B$53</xm:f>
          </x14:formula1>
          <xm:sqref>J51</xm:sqref>
        </x14:dataValidation>
        <x14:dataValidation type="list" allowBlank="1" showInputMessage="1" showErrorMessage="1" xr:uid="{00000000-0002-0000-0400-000002000000}">
          <x14:formula1>
            <xm:f>'Sales Rep '!$B$2:$B$91</xm:f>
          </x14:formula1>
          <xm:sqref>H9:K9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pageSetUpPr fitToPage="1"/>
  </sheetPr>
  <dimension ref="A1:O52"/>
  <sheetViews>
    <sheetView showRuler="0" zoomScaleNormal="100" workbookViewId="0">
      <selection activeCell="E35" sqref="E35:I35"/>
    </sheetView>
  </sheetViews>
  <sheetFormatPr defaultRowHeight="12.75"/>
  <cols>
    <col min="1" max="2" width="2.5703125" style="7" customWidth="1"/>
    <col min="3" max="4" width="9.7109375" style="7" customWidth="1"/>
    <col min="5" max="5" width="11.5703125" style="7" customWidth="1"/>
    <col min="6" max="6" width="9.7109375" style="7" customWidth="1"/>
    <col min="7" max="7" width="1" style="7" customWidth="1"/>
    <col min="8" max="8" width="9.7109375" style="7" customWidth="1"/>
    <col min="9" max="9" width="15.5703125" style="7" customWidth="1"/>
    <col min="10" max="10" width="11.5703125" style="7" customWidth="1"/>
    <col min="11" max="11" width="14.28515625" style="7" bestFit="1" customWidth="1"/>
    <col min="12" max="12" width="9.28515625" style="7"/>
    <col min="13" max="13" width="0" style="7" hidden="1" customWidth="1"/>
    <col min="14" max="15" width="9.28515625" style="7"/>
  </cols>
  <sheetData>
    <row r="1" spans="1:15" ht="23.25">
      <c r="A1" s="163"/>
      <c r="B1" s="163"/>
      <c r="C1" s="163"/>
      <c r="D1" s="177" t="s">
        <v>33</v>
      </c>
      <c r="E1" s="177"/>
      <c r="F1" s="177"/>
      <c r="G1" s="177"/>
      <c r="H1" s="177"/>
      <c r="I1" s="177"/>
      <c r="J1" s="177"/>
      <c r="K1" s="177"/>
      <c r="N1"/>
      <c r="O1"/>
    </row>
    <row r="2" spans="1:15" ht="20.25">
      <c r="A2" s="163"/>
      <c r="B2" s="163"/>
      <c r="C2" s="163"/>
      <c r="D2" s="178" t="s">
        <v>9</v>
      </c>
      <c r="E2" s="178"/>
      <c r="F2" s="179"/>
      <c r="G2" s="179"/>
      <c r="H2" s="179"/>
      <c r="I2" s="179"/>
      <c r="J2" s="179"/>
      <c r="K2" s="179"/>
      <c r="N2"/>
      <c r="O2"/>
    </row>
    <row r="3" spans="1:15">
      <c r="A3" s="163"/>
      <c r="B3" s="163"/>
      <c r="C3" s="163"/>
      <c r="D3" s="180" t="s">
        <v>0</v>
      </c>
      <c r="E3" s="180"/>
      <c r="F3" s="180"/>
      <c r="G3" s="180"/>
      <c r="H3" s="180"/>
      <c r="I3" s="163" t="s">
        <v>3</v>
      </c>
      <c r="J3" s="163"/>
      <c r="K3" s="163"/>
      <c r="N3"/>
      <c r="O3"/>
    </row>
    <row r="4" spans="1:15">
      <c r="A4" s="163"/>
      <c r="B4" s="163"/>
      <c r="C4" s="163"/>
      <c r="D4" s="180" t="s">
        <v>1</v>
      </c>
      <c r="E4" s="180"/>
      <c r="F4" s="180"/>
      <c r="G4" s="180"/>
      <c r="H4" s="180"/>
      <c r="I4" s="163"/>
      <c r="J4" s="163"/>
      <c r="K4" s="163"/>
      <c r="N4"/>
      <c r="O4"/>
    </row>
    <row r="5" spans="1:15">
      <c r="A5" s="163"/>
      <c r="B5" s="163"/>
      <c r="C5" s="163"/>
      <c r="D5" s="180" t="s">
        <v>2</v>
      </c>
      <c r="E5" s="180"/>
      <c r="F5" s="180"/>
      <c r="G5" s="180"/>
      <c r="H5" s="180"/>
      <c r="I5" s="8" t="s">
        <v>4</v>
      </c>
      <c r="J5" s="181" t="e">
        <f>IF(#REF!=0,"",#REF!)</f>
        <v>#REF!</v>
      </c>
      <c r="K5" s="182"/>
      <c r="N5"/>
      <c r="O5"/>
    </row>
    <row r="6" spans="1:15">
      <c r="A6" s="163"/>
      <c r="B6" s="163"/>
      <c r="C6" s="163"/>
      <c r="D6" s="183" t="s">
        <v>31</v>
      </c>
      <c r="E6" s="184"/>
      <c r="F6" s="184"/>
      <c r="G6" s="184"/>
      <c r="H6" s="184"/>
      <c r="I6" s="275">
        <v>2017</v>
      </c>
      <c r="J6" s="275"/>
      <c r="K6" s="275"/>
      <c r="N6"/>
      <c r="O6"/>
    </row>
    <row r="7" spans="1:15">
      <c r="A7" s="163"/>
      <c r="B7" s="163"/>
      <c r="C7" s="163"/>
      <c r="D7" s="163"/>
      <c r="E7" s="163"/>
      <c r="F7" s="163"/>
      <c r="G7" s="163"/>
      <c r="H7" s="163"/>
      <c r="I7" s="275"/>
      <c r="J7" s="275"/>
      <c r="K7" s="275"/>
      <c r="N7"/>
      <c r="O7"/>
    </row>
    <row r="8" spans="1:15" ht="13.5" thickBot="1">
      <c r="A8" s="9" t="s">
        <v>5</v>
      </c>
      <c r="B8" s="10"/>
      <c r="C8" s="165"/>
      <c r="D8" s="165"/>
      <c r="E8" s="165"/>
      <c r="F8" s="165"/>
      <c r="G8" s="165"/>
      <c r="H8" s="11" t="s">
        <v>6</v>
      </c>
      <c r="I8" s="275"/>
      <c r="J8" s="275"/>
      <c r="K8" s="275"/>
      <c r="N8"/>
      <c r="O8"/>
    </row>
    <row r="9" spans="1:15">
      <c r="A9" s="166" t="e">
        <f>IF(#REF!=0,"",#REF!)</f>
        <v>#REF!</v>
      </c>
      <c r="B9" s="167"/>
      <c r="C9" s="167"/>
      <c r="D9" s="167"/>
      <c r="E9" s="167"/>
      <c r="F9" s="168"/>
      <c r="G9" s="276"/>
      <c r="H9" s="170" t="e">
        <f>#REF!</f>
        <v>#REF!</v>
      </c>
      <c r="I9" s="167"/>
      <c r="J9" s="167"/>
      <c r="K9" s="168"/>
      <c r="N9"/>
      <c r="O9"/>
    </row>
    <row r="10" spans="1:15">
      <c r="A10" s="171" t="e">
        <f>IF(#REF!=0,"",#REF!)</f>
        <v>#REF!</v>
      </c>
      <c r="B10" s="172"/>
      <c r="C10" s="172"/>
      <c r="D10" s="172"/>
      <c r="E10" s="172"/>
      <c r="F10" s="173"/>
      <c r="G10" s="277"/>
      <c r="H10" s="174" t="e">
        <f>VLOOKUP(H9,'Sales Rep '!B2:C95,2,0)</f>
        <v>#REF!</v>
      </c>
      <c r="I10" s="175"/>
      <c r="J10" s="175"/>
      <c r="K10" s="176"/>
      <c r="N10"/>
      <c r="O10"/>
    </row>
    <row r="11" spans="1:15">
      <c r="A11" s="171" t="e">
        <f>IF(#REF!=0,"",#REF!)</f>
        <v>#REF!</v>
      </c>
      <c r="B11" s="172"/>
      <c r="C11" s="172"/>
      <c r="D11" s="172"/>
      <c r="E11" s="172"/>
      <c r="F11" s="173"/>
      <c r="G11" s="277"/>
      <c r="H11" s="174" t="e">
        <f>VLOOKUP(H9,'Sales Rep '!B2:E95,4,0)</f>
        <v>#REF!</v>
      </c>
      <c r="I11" s="175"/>
      <c r="J11" s="175"/>
      <c r="K11" s="176"/>
      <c r="N11"/>
      <c r="O11"/>
    </row>
    <row r="12" spans="1:15" ht="13.5" thickBot="1">
      <c r="A12" s="69" t="s">
        <v>59</v>
      </c>
      <c r="B12" s="68"/>
      <c r="C12" s="192" t="e">
        <f>IF(#REF!=0,"",#REF!)</f>
        <v>#REF!</v>
      </c>
      <c r="D12" s="193"/>
      <c r="E12" s="193"/>
      <c r="F12" s="194"/>
      <c r="G12" s="278"/>
      <c r="H12" s="195" t="e">
        <f>VLOOKUP(H9,'Sales Rep '!B2:F95,5,0)</f>
        <v>#REF!</v>
      </c>
      <c r="I12" s="196"/>
      <c r="J12" s="196"/>
      <c r="K12" s="197"/>
      <c r="N12"/>
      <c r="O12"/>
    </row>
    <row r="13" spans="1:15">
      <c r="A13" s="79" t="s">
        <v>242</v>
      </c>
      <c r="B13" s="78"/>
      <c r="C13" s="198" t="e">
        <f>IF(#REF!=0,"",#REF!)</f>
        <v>#REF!</v>
      </c>
      <c r="D13" s="192"/>
      <c r="E13" s="192"/>
      <c r="F13" s="257"/>
      <c r="G13" s="47"/>
      <c r="H13" s="48"/>
      <c r="I13" s="49"/>
      <c r="J13" s="49"/>
      <c r="K13" s="49"/>
      <c r="N13"/>
      <c r="O13"/>
    </row>
    <row r="14" spans="1:15" ht="13.5" thickBot="1">
      <c r="A14" s="50" t="s">
        <v>306</v>
      </c>
      <c r="B14" s="51"/>
      <c r="C14" s="201" t="e">
        <f>IF(#REF!=0,"",#REF!)</f>
        <v>#REF!</v>
      </c>
      <c r="D14" s="202"/>
      <c r="E14" s="202"/>
      <c r="F14" s="203"/>
      <c r="G14" s="47"/>
      <c r="H14" s="48"/>
      <c r="I14" s="49"/>
      <c r="J14" s="49"/>
      <c r="K14" s="49"/>
      <c r="N14"/>
      <c r="O14"/>
    </row>
    <row r="15" spans="1:15" ht="13.5" thickBot="1">
      <c r="A15" s="290"/>
      <c r="B15" s="291"/>
      <c r="C15" s="291"/>
      <c r="D15" s="291"/>
      <c r="E15" s="291"/>
      <c r="F15" s="291"/>
      <c r="G15" s="291"/>
      <c r="H15" s="291"/>
      <c r="I15" s="291"/>
      <c r="J15" s="291"/>
      <c r="K15" s="292"/>
      <c r="N15"/>
      <c r="O15"/>
    </row>
    <row r="16" spans="1:15" ht="21" thickBot="1">
      <c r="A16" s="267" t="s">
        <v>72</v>
      </c>
      <c r="B16" s="268"/>
      <c r="C16" s="268"/>
      <c r="D16" s="268"/>
      <c r="E16" s="268"/>
      <c r="F16" s="268"/>
      <c r="G16" s="268"/>
      <c r="H16" s="268"/>
      <c r="I16" s="268"/>
      <c r="J16" s="268"/>
      <c r="K16" s="269"/>
      <c r="N16"/>
      <c r="O16"/>
    </row>
    <row r="17" spans="1:15" ht="13.5" thickBot="1">
      <c r="A17" s="270" t="s">
        <v>7</v>
      </c>
      <c r="B17" s="271"/>
      <c r="C17" s="270" t="s">
        <v>8</v>
      </c>
      <c r="D17" s="271"/>
      <c r="E17" s="270" t="s">
        <v>34</v>
      </c>
      <c r="F17" s="274"/>
      <c r="G17" s="274"/>
      <c r="H17" s="274"/>
      <c r="I17" s="271"/>
      <c r="J17" s="22" t="s">
        <v>232</v>
      </c>
      <c r="K17" s="22" t="s">
        <v>10</v>
      </c>
      <c r="N17"/>
      <c r="O17"/>
    </row>
    <row r="18" spans="1:15" ht="13.5" thickBot="1">
      <c r="A18" s="188"/>
      <c r="B18" s="287"/>
      <c r="C18" s="288" t="s">
        <v>327</v>
      </c>
      <c r="D18" s="289"/>
      <c r="E18" s="262" t="s">
        <v>229</v>
      </c>
      <c r="F18" s="191"/>
      <c r="G18" s="191"/>
      <c r="H18" s="191"/>
      <c r="I18" s="263"/>
      <c r="J18" s="27">
        <f>VLOOKUP(C18,'[1]2017 Master Price List'!$A:$C,3,0)</f>
        <v>0</v>
      </c>
      <c r="K18" s="29" t="str">
        <f>IF(A18=0,"",A18*J18)</f>
        <v/>
      </c>
      <c r="M18" s="12" t="s">
        <v>97</v>
      </c>
      <c r="N18"/>
      <c r="O18"/>
    </row>
    <row r="19" spans="1:15" ht="13.5" thickBot="1">
      <c r="A19" s="264"/>
      <c r="B19" s="265"/>
      <c r="C19" s="265"/>
      <c r="D19" s="265"/>
      <c r="E19" s="265"/>
      <c r="F19" s="265"/>
      <c r="G19" s="265"/>
      <c r="H19" s="265"/>
      <c r="I19" s="265"/>
      <c r="J19" s="265"/>
      <c r="K19" s="266"/>
      <c r="L19"/>
      <c r="M19"/>
      <c r="N19"/>
      <c r="O19"/>
    </row>
    <row r="20" spans="1:15" ht="21" thickBot="1">
      <c r="A20" s="267" t="s">
        <v>73</v>
      </c>
      <c r="B20" s="268"/>
      <c r="C20" s="268"/>
      <c r="D20" s="268"/>
      <c r="E20" s="268"/>
      <c r="F20" s="268"/>
      <c r="G20" s="268"/>
      <c r="H20" s="268"/>
      <c r="I20" s="268"/>
      <c r="J20" s="268"/>
      <c r="K20" s="269"/>
      <c r="L20"/>
      <c r="M20"/>
      <c r="N20"/>
      <c r="O20"/>
    </row>
    <row r="21" spans="1:15" ht="13.5" thickBot="1">
      <c r="A21" s="293" t="s">
        <v>7</v>
      </c>
      <c r="B21" s="272"/>
      <c r="C21" s="272" t="s">
        <v>8</v>
      </c>
      <c r="D21" s="272"/>
      <c r="E21" s="272" t="s">
        <v>34</v>
      </c>
      <c r="F21" s="272"/>
      <c r="G21" s="272"/>
      <c r="H21" s="272"/>
      <c r="I21" s="273"/>
      <c r="J21" s="22" t="s">
        <v>232</v>
      </c>
      <c r="K21" s="22" t="s">
        <v>10</v>
      </c>
      <c r="L21"/>
      <c r="M21"/>
      <c r="N21"/>
      <c r="O21"/>
    </row>
    <row r="22" spans="1:15" ht="13.5" thickBot="1">
      <c r="A22" s="279"/>
      <c r="B22" s="280"/>
      <c r="C22" s="281" t="s">
        <v>83</v>
      </c>
      <c r="D22" s="282"/>
      <c r="E22" s="281" t="s">
        <v>74</v>
      </c>
      <c r="F22" s="283"/>
      <c r="G22" s="283"/>
      <c r="H22" s="283"/>
      <c r="I22" s="284"/>
      <c r="J22" s="300" t="s">
        <v>75</v>
      </c>
      <c r="K22" s="301"/>
      <c r="L22"/>
      <c r="M22"/>
      <c r="N22"/>
      <c r="O22"/>
    </row>
    <row r="23" spans="1:15">
      <c r="A23" s="207"/>
      <c r="B23" s="260"/>
      <c r="C23" s="285" t="s">
        <v>210</v>
      </c>
      <c r="D23" s="286"/>
      <c r="E23" s="261" t="s">
        <v>76</v>
      </c>
      <c r="F23" s="209"/>
      <c r="G23" s="209"/>
      <c r="H23" s="209"/>
      <c r="I23" s="222"/>
      <c r="J23" s="102"/>
      <c r="K23" s="59" t="str">
        <f t="shared" ref="K23:K27" si="0">IF(A23=0,"",A23*J23)</f>
        <v/>
      </c>
      <c r="L23"/>
      <c r="M23"/>
      <c r="N23"/>
      <c r="O23"/>
    </row>
    <row r="24" spans="1:15">
      <c r="A24" s="207"/>
      <c r="B24" s="260"/>
      <c r="C24" s="261" t="s">
        <v>222</v>
      </c>
      <c r="D24" s="222"/>
      <c r="E24" s="261" t="s">
        <v>223</v>
      </c>
      <c r="F24" s="209"/>
      <c r="G24" s="209"/>
      <c r="H24" s="209"/>
      <c r="I24" s="222"/>
      <c r="J24" s="103"/>
      <c r="K24" s="55" t="str">
        <f t="shared" si="0"/>
        <v/>
      </c>
      <c r="L24"/>
      <c r="M24"/>
      <c r="N24"/>
      <c r="O24"/>
    </row>
    <row r="25" spans="1:15">
      <c r="A25" s="207"/>
      <c r="B25" s="260"/>
      <c r="C25" s="261" t="s">
        <v>84</v>
      </c>
      <c r="D25" s="222"/>
      <c r="E25" s="261" t="s">
        <v>226</v>
      </c>
      <c r="F25" s="209"/>
      <c r="G25" s="209"/>
      <c r="H25" s="209"/>
      <c r="I25" s="222"/>
      <c r="J25" s="103"/>
      <c r="K25" s="61" t="str">
        <f t="shared" si="0"/>
        <v/>
      </c>
      <c r="L25"/>
      <c r="M25"/>
      <c r="N25"/>
      <c r="O25"/>
    </row>
    <row r="26" spans="1:15">
      <c r="A26" s="207"/>
      <c r="B26" s="260"/>
      <c r="C26" s="261" t="s">
        <v>23</v>
      </c>
      <c r="D26" s="222"/>
      <c r="E26" s="261" t="s">
        <v>77</v>
      </c>
      <c r="F26" s="209"/>
      <c r="G26" s="209"/>
      <c r="H26" s="209"/>
      <c r="I26" s="222"/>
      <c r="J26" s="103"/>
      <c r="K26" s="32" t="str">
        <f t="shared" si="0"/>
        <v/>
      </c>
      <c r="L26"/>
      <c r="M26"/>
      <c r="N26"/>
      <c r="O26"/>
    </row>
    <row r="27" spans="1:15">
      <c r="A27" s="207"/>
      <c r="B27" s="260"/>
      <c r="C27" s="261" t="s">
        <v>24</v>
      </c>
      <c r="D27" s="222"/>
      <c r="E27" s="261" t="s">
        <v>78</v>
      </c>
      <c r="F27" s="209"/>
      <c r="G27" s="209"/>
      <c r="H27" s="209"/>
      <c r="I27" s="222"/>
      <c r="J27" s="103"/>
      <c r="K27" s="55" t="str">
        <f t="shared" si="0"/>
        <v/>
      </c>
      <c r="L27"/>
      <c r="M27"/>
      <c r="N27"/>
      <c r="O27"/>
    </row>
    <row r="28" spans="1:15">
      <c r="A28" s="207"/>
      <c r="B28" s="260"/>
      <c r="C28" s="261" t="s">
        <v>79</v>
      </c>
      <c r="D28" s="222"/>
      <c r="E28" s="261" t="s">
        <v>80</v>
      </c>
      <c r="F28" s="209"/>
      <c r="G28" s="209"/>
      <c r="H28" s="209"/>
      <c r="I28" s="222"/>
      <c r="J28" s="103"/>
      <c r="K28" s="62" t="s">
        <v>277</v>
      </c>
      <c r="L28"/>
      <c r="M28"/>
      <c r="N28"/>
      <c r="O28"/>
    </row>
    <row r="29" spans="1:15">
      <c r="A29" s="207"/>
      <c r="B29" s="260"/>
      <c r="C29" s="261" t="s">
        <v>30</v>
      </c>
      <c r="D29" s="222"/>
      <c r="E29" s="261" t="s">
        <v>87</v>
      </c>
      <c r="F29" s="209"/>
      <c r="G29" s="209"/>
      <c r="H29" s="209"/>
      <c r="I29" s="222"/>
      <c r="J29" s="103"/>
      <c r="K29" s="61" t="str">
        <f t="shared" ref="K29:K44" si="1">IF(A29=0,"",A29*J29)</f>
        <v/>
      </c>
      <c r="L29"/>
      <c r="M29"/>
      <c r="N29"/>
      <c r="O29"/>
    </row>
    <row r="30" spans="1:15">
      <c r="A30" s="207"/>
      <c r="B30" s="260"/>
      <c r="C30" s="261" t="s">
        <v>85</v>
      </c>
      <c r="D30" s="222"/>
      <c r="E30" s="261" t="s">
        <v>86</v>
      </c>
      <c r="F30" s="209"/>
      <c r="G30" s="209"/>
      <c r="H30" s="209"/>
      <c r="I30" s="222"/>
      <c r="J30" s="103"/>
      <c r="K30" s="32" t="str">
        <f t="shared" si="1"/>
        <v/>
      </c>
      <c r="L30"/>
      <c r="M30"/>
      <c r="N30"/>
      <c r="O30"/>
    </row>
    <row r="31" spans="1:15">
      <c r="A31" s="207"/>
      <c r="B31" s="260"/>
      <c r="C31" s="261" t="s">
        <v>26</v>
      </c>
      <c r="D31" s="222"/>
      <c r="E31" s="261" t="s">
        <v>27</v>
      </c>
      <c r="F31" s="209"/>
      <c r="G31" s="209"/>
      <c r="H31" s="209"/>
      <c r="I31" s="222"/>
      <c r="J31" s="103"/>
      <c r="K31" s="32" t="str">
        <f t="shared" si="1"/>
        <v/>
      </c>
      <c r="L31"/>
      <c r="M31"/>
      <c r="N31"/>
      <c r="O31"/>
    </row>
    <row r="32" spans="1:15">
      <c r="A32" s="207"/>
      <c r="B32" s="260"/>
      <c r="C32" s="261" t="s">
        <v>82</v>
      </c>
      <c r="D32" s="222"/>
      <c r="E32" s="261" t="s">
        <v>227</v>
      </c>
      <c r="F32" s="209"/>
      <c r="G32" s="209"/>
      <c r="H32" s="209"/>
      <c r="I32" s="222"/>
      <c r="J32" s="103"/>
      <c r="K32" s="62" t="s">
        <v>277</v>
      </c>
      <c r="L32"/>
      <c r="M32"/>
      <c r="N32"/>
      <c r="O32"/>
    </row>
    <row r="33" spans="1:15">
      <c r="A33" s="207"/>
      <c r="B33" s="260"/>
      <c r="C33" s="294" t="s">
        <v>81</v>
      </c>
      <c r="D33" s="295"/>
      <c r="E33" s="296" t="s">
        <v>382</v>
      </c>
      <c r="F33" s="226"/>
      <c r="G33" s="226"/>
      <c r="H33" s="226"/>
      <c r="I33" s="295"/>
      <c r="J33" s="103"/>
      <c r="K33" s="32" t="str">
        <f t="shared" si="1"/>
        <v/>
      </c>
      <c r="L33"/>
      <c r="M33"/>
      <c r="N33"/>
      <c r="O33"/>
    </row>
    <row r="34" spans="1:15">
      <c r="A34" s="207"/>
      <c r="B34" s="260"/>
      <c r="C34" s="297"/>
      <c r="D34" s="222"/>
      <c r="E34" s="297"/>
      <c r="F34" s="209"/>
      <c r="G34" s="209"/>
      <c r="H34" s="209"/>
      <c r="I34" s="222"/>
      <c r="J34" s="103"/>
      <c r="K34" s="32" t="str">
        <f t="shared" si="1"/>
        <v/>
      </c>
      <c r="L34"/>
      <c r="M34"/>
      <c r="N34"/>
      <c r="O34"/>
    </row>
    <row r="35" spans="1:15">
      <c r="A35" s="207"/>
      <c r="B35" s="260"/>
      <c r="C35" s="297"/>
      <c r="D35" s="222"/>
      <c r="E35" s="297"/>
      <c r="F35" s="209"/>
      <c r="G35" s="209"/>
      <c r="H35" s="209"/>
      <c r="I35" s="222"/>
      <c r="J35" s="104"/>
      <c r="K35" s="32" t="str">
        <f t="shared" si="1"/>
        <v/>
      </c>
      <c r="L35"/>
      <c r="M35"/>
      <c r="N35"/>
      <c r="O35"/>
    </row>
    <row r="36" spans="1:15">
      <c r="A36" s="207"/>
      <c r="B36" s="260"/>
      <c r="C36" s="297"/>
      <c r="D36" s="222"/>
      <c r="E36" s="297"/>
      <c r="F36" s="209"/>
      <c r="G36" s="209"/>
      <c r="H36" s="209"/>
      <c r="I36" s="222"/>
      <c r="J36" s="103"/>
      <c r="K36" s="32" t="str">
        <f t="shared" si="1"/>
        <v/>
      </c>
      <c r="L36"/>
      <c r="M36"/>
      <c r="N36"/>
      <c r="O36"/>
    </row>
    <row r="37" spans="1:15">
      <c r="A37" s="207"/>
      <c r="B37" s="260"/>
      <c r="C37" s="297"/>
      <c r="D37" s="222"/>
      <c r="E37" s="297"/>
      <c r="F37" s="209"/>
      <c r="G37" s="209"/>
      <c r="H37" s="209"/>
      <c r="I37" s="222"/>
      <c r="J37" s="104"/>
      <c r="K37" s="32" t="str">
        <f t="shared" si="1"/>
        <v/>
      </c>
      <c r="L37"/>
      <c r="M37"/>
      <c r="N37"/>
      <c r="O37"/>
    </row>
    <row r="38" spans="1:15">
      <c r="A38" s="207"/>
      <c r="B38" s="260"/>
      <c r="C38" s="297"/>
      <c r="D38" s="222"/>
      <c r="E38" s="297"/>
      <c r="F38" s="209"/>
      <c r="G38" s="209"/>
      <c r="H38" s="209"/>
      <c r="I38" s="222"/>
      <c r="J38" s="103"/>
      <c r="K38" s="32" t="str">
        <f t="shared" si="1"/>
        <v/>
      </c>
      <c r="L38"/>
      <c r="M38"/>
      <c r="N38"/>
      <c r="O38"/>
    </row>
    <row r="39" spans="1:15">
      <c r="A39" s="207"/>
      <c r="B39" s="260"/>
      <c r="C39" s="297"/>
      <c r="D39" s="222"/>
      <c r="E39" s="297"/>
      <c r="F39" s="209"/>
      <c r="G39" s="209"/>
      <c r="H39" s="209"/>
      <c r="I39" s="222"/>
      <c r="J39" s="104"/>
      <c r="K39" s="32" t="str">
        <f t="shared" si="1"/>
        <v/>
      </c>
      <c r="L39"/>
      <c r="M39"/>
      <c r="N39"/>
      <c r="O39"/>
    </row>
    <row r="40" spans="1:15">
      <c r="A40" s="207"/>
      <c r="B40" s="260"/>
      <c r="C40" s="297"/>
      <c r="D40" s="222"/>
      <c r="E40" s="297"/>
      <c r="F40" s="209"/>
      <c r="G40" s="209"/>
      <c r="H40" s="209"/>
      <c r="I40" s="222"/>
      <c r="J40" s="103"/>
      <c r="K40" s="32" t="str">
        <f t="shared" si="1"/>
        <v/>
      </c>
      <c r="L40"/>
      <c r="M40"/>
      <c r="N40"/>
      <c r="O40"/>
    </row>
    <row r="41" spans="1:15">
      <c r="A41" s="207"/>
      <c r="B41" s="260"/>
      <c r="C41" s="297"/>
      <c r="D41" s="222"/>
      <c r="E41" s="297"/>
      <c r="F41" s="209"/>
      <c r="G41" s="209"/>
      <c r="H41" s="209"/>
      <c r="I41" s="222"/>
      <c r="J41" s="104"/>
      <c r="K41" s="32" t="str">
        <f t="shared" si="1"/>
        <v/>
      </c>
      <c r="L41"/>
      <c r="M41"/>
      <c r="N41"/>
      <c r="O41"/>
    </row>
    <row r="42" spans="1:15">
      <c r="A42" s="207"/>
      <c r="B42" s="260"/>
      <c r="C42" s="297"/>
      <c r="D42" s="222"/>
      <c r="E42" s="297"/>
      <c r="F42" s="209"/>
      <c r="G42" s="209"/>
      <c r="H42" s="209"/>
      <c r="I42" s="222"/>
      <c r="J42" s="103"/>
      <c r="K42" s="32" t="str">
        <f t="shared" si="1"/>
        <v/>
      </c>
      <c r="L42"/>
      <c r="M42"/>
      <c r="N42"/>
      <c r="O42"/>
    </row>
    <row r="43" spans="1:15">
      <c r="A43" s="207"/>
      <c r="B43" s="260"/>
      <c r="C43" s="297"/>
      <c r="D43" s="222"/>
      <c r="E43" s="297"/>
      <c r="F43" s="209"/>
      <c r="G43" s="209"/>
      <c r="H43" s="209"/>
      <c r="I43" s="222"/>
      <c r="J43" s="104"/>
      <c r="K43" s="32" t="str">
        <f t="shared" si="1"/>
        <v/>
      </c>
      <c r="L43"/>
      <c r="M43"/>
      <c r="N43"/>
      <c r="O43"/>
    </row>
    <row r="44" spans="1:15">
      <c r="A44" s="207"/>
      <c r="B44" s="260"/>
      <c r="C44" s="297"/>
      <c r="D44" s="222"/>
      <c r="E44" s="297"/>
      <c r="F44" s="209"/>
      <c r="G44" s="209"/>
      <c r="H44" s="209"/>
      <c r="I44" s="222"/>
      <c r="J44" s="103"/>
      <c r="K44" s="32" t="str">
        <f t="shared" si="1"/>
        <v/>
      </c>
      <c r="L44"/>
      <c r="M44"/>
      <c r="N44"/>
      <c r="O44"/>
    </row>
    <row r="45" spans="1:15" ht="13.5" thickBot="1">
      <c r="A45" s="207"/>
      <c r="B45" s="260"/>
      <c r="C45" s="314"/>
      <c r="D45" s="315"/>
      <c r="E45" s="314"/>
      <c r="F45" s="316"/>
      <c r="G45" s="316"/>
      <c r="H45" s="316"/>
      <c r="I45" s="315"/>
      <c r="J45" s="129"/>
      <c r="K45" s="60"/>
      <c r="L45"/>
      <c r="M45"/>
      <c r="N45"/>
      <c r="O45"/>
    </row>
    <row r="46" spans="1:15">
      <c r="A46" s="279"/>
      <c r="B46" s="302"/>
      <c r="C46" s="302"/>
      <c r="D46" s="280"/>
      <c r="E46" s="304" t="s">
        <v>11</v>
      </c>
      <c r="F46" s="305"/>
      <c r="G46" s="305"/>
      <c r="H46" s="305"/>
      <c r="I46" s="306"/>
      <c r="J46" s="41"/>
      <c r="K46" s="42">
        <f>SUM(K18:K45)</f>
        <v>0</v>
      </c>
      <c r="L46"/>
      <c r="M46"/>
      <c r="N46"/>
      <c r="O46"/>
    </row>
    <row r="47" spans="1:15">
      <c r="A47" s="207"/>
      <c r="B47" s="208"/>
      <c r="C47" s="208"/>
      <c r="D47" s="260"/>
      <c r="E47" s="307" t="s">
        <v>305</v>
      </c>
      <c r="F47" s="242"/>
      <c r="G47" s="242"/>
      <c r="H47" s="242"/>
      <c r="I47" s="308"/>
      <c r="J47" s="40">
        <v>0</v>
      </c>
      <c r="K47" s="54">
        <f>K46*J47</f>
        <v>0</v>
      </c>
      <c r="L47"/>
      <c r="M47"/>
      <c r="N47"/>
      <c r="O47"/>
    </row>
    <row r="48" spans="1:15">
      <c r="A48" s="207"/>
      <c r="B48" s="208"/>
      <c r="C48" s="208"/>
      <c r="D48" s="260"/>
      <c r="E48" s="307"/>
      <c r="F48" s="242"/>
      <c r="G48" s="242"/>
      <c r="H48" s="242"/>
      <c r="I48" s="308"/>
      <c r="J48" s="23"/>
      <c r="K48" s="45"/>
      <c r="L48"/>
      <c r="M48"/>
      <c r="N48"/>
      <c r="O48"/>
    </row>
    <row r="49" spans="1:15" ht="13.5" thickBot="1">
      <c r="A49" s="207"/>
      <c r="B49" s="208"/>
      <c r="C49" s="208"/>
      <c r="D49" s="260"/>
      <c r="E49" s="309" t="s">
        <v>12</v>
      </c>
      <c r="F49" s="310"/>
      <c r="G49" s="310"/>
      <c r="H49" s="310"/>
      <c r="I49" s="311"/>
      <c r="J49" s="74" t="s">
        <v>127</v>
      </c>
      <c r="K49" s="35" t="e">
        <f>Freight!T14</f>
        <v>#REF!</v>
      </c>
      <c r="L49"/>
      <c r="M49"/>
      <c r="N49"/>
      <c r="O49"/>
    </row>
    <row r="50" spans="1:15" ht="16.5" thickBot="1">
      <c r="A50" s="244"/>
      <c r="B50" s="245"/>
      <c r="C50" s="245"/>
      <c r="D50" s="303"/>
      <c r="E50" s="312"/>
      <c r="F50" s="265"/>
      <c r="G50" s="265"/>
      <c r="H50" s="265"/>
      <c r="I50" s="313"/>
      <c r="J50" s="24" t="s">
        <v>10</v>
      </c>
      <c r="K50" s="38" t="e">
        <f>SUM(K46:K49)</f>
        <v>#REF!</v>
      </c>
      <c r="L50"/>
      <c r="M50"/>
      <c r="N50"/>
      <c r="O50"/>
    </row>
    <row r="51" spans="1:15">
      <c r="A51" s="227" t="s">
        <v>351</v>
      </c>
      <c r="B51" s="228"/>
      <c r="C51" s="228"/>
      <c r="D51" s="228"/>
      <c r="E51" s="228"/>
      <c r="F51" s="228"/>
      <c r="G51" s="121"/>
      <c r="H51" s="229" t="s">
        <v>352</v>
      </c>
      <c r="I51" s="229"/>
      <c r="J51" s="255"/>
      <c r="K51" s="256"/>
      <c r="L51"/>
      <c r="M51"/>
      <c r="N51"/>
      <c r="O51"/>
    </row>
    <row r="52" spans="1:15" ht="13.5" thickBot="1">
      <c r="A52" s="298" t="s">
        <v>38</v>
      </c>
      <c r="B52" s="291"/>
      <c r="C52" s="291"/>
      <c r="D52" s="291"/>
      <c r="E52" s="291"/>
      <c r="F52" s="291"/>
      <c r="G52" s="291"/>
      <c r="H52" s="291"/>
      <c r="I52" s="291"/>
      <c r="J52" s="291"/>
      <c r="K52" s="299"/>
      <c r="L52"/>
      <c r="M52"/>
      <c r="N52"/>
      <c r="O52"/>
    </row>
  </sheetData>
  <mergeCells count="120">
    <mergeCell ref="A52:K52"/>
    <mergeCell ref="J22:K22"/>
    <mergeCell ref="A46:D50"/>
    <mergeCell ref="E46:I46"/>
    <mergeCell ref="E47:I47"/>
    <mergeCell ref="E48:I48"/>
    <mergeCell ref="E49:I49"/>
    <mergeCell ref="E50:I50"/>
    <mergeCell ref="A44:B44"/>
    <mergeCell ref="C44:D44"/>
    <mergeCell ref="E44:I44"/>
    <mergeCell ref="A45:B45"/>
    <mergeCell ref="C45:D45"/>
    <mergeCell ref="E45:I45"/>
    <mergeCell ref="A42:B42"/>
    <mergeCell ref="C42:D42"/>
    <mergeCell ref="E42:I42"/>
    <mergeCell ref="A43:B43"/>
    <mergeCell ref="C43:D43"/>
    <mergeCell ref="E43:I43"/>
    <mergeCell ref="A40:B40"/>
    <mergeCell ref="C40:D40"/>
    <mergeCell ref="E40:I40"/>
    <mergeCell ref="A37:B37"/>
    <mergeCell ref="C37:D37"/>
    <mergeCell ref="E37:I37"/>
    <mergeCell ref="A36:B36"/>
    <mergeCell ref="C36:D36"/>
    <mergeCell ref="E36:I36"/>
    <mergeCell ref="A41:B41"/>
    <mergeCell ref="C41:D41"/>
    <mergeCell ref="E41:I41"/>
    <mergeCell ref="A38:B38"/>
    <mergeCell ref="C38:D38"/>
    <mergeCell ref="E38:I38"/>
    <mergeCell ref="A39:B39"/>
    <mergeCell ref="C39:D39"/>
    <mergeCell ref="E39:I39"/>
    <mergeCell ref="A32:B32"/>
    <mergeCell ref="C32:D32"/>
    <mergeCell ref="E32:I32"/>
    <mergeCell ref="A33:B33"/>
    <mergeCell ref="C33:D33"/>
    <mergeCell ref="E33:I33"/>
    <mergeCell ref="A35:B35"/>
    <mergeCell ref="C35:D35"/>
    <mergeCell ref="E35:I35"/>
    <mergeCell ref="A34:B34"/>
    <mergeCell ref="C34:D34"/>
    <mergeCell ref="E34:I34"/>
    <mergeCell ref="A30:B30"/>
    <mergeCell ref="C30:D30"/>
    <mergeCell ref="E30:I30"/>
    <mergeCell ref="A26:B26"/>
    <mergeCell ref="C26:D26"/>
    <mergeCell ref="E26:I26"/>
    <mergeCell ref="A27:B27"/>
    <mergeCell ref="C27:D27"/>
    <mergeCell ref="E27:I27"/>
    <mergeCell ref="A25:B25"/>
    <mergeCell ref="C25:D25"/>
    <mergeCell ref="E25:I25"/>
    <mergeCell ref="A21:B21"/>
    <mergeCell ref="A28:B28"/>
    <mergeCell ref="C28:D28"/>
    <mergeCell ref="E28:I28"/>
    <mergeCell ref="A29:B29"/>
    <mergeCell ref="C29:D29"/>
    <mergeCell ref="E29:I29"/>
    <mergeCell ref="A24:B24"/>
    <mergeCell ref="C24:D24"/>
    <mergeCell ref="E24:I24"/>
    <mergeCell ref="A10:F10"/>
    <mergeCell ref="A16:K16"/>
    <mergeCell ref="A17:B17"/>
    <mergeCell ref="D4:H4"/>
    <mergeCell ref="A22:B22"/>
    <mergeCell ref="C22:D22"/>
    <mergeCell ref="E22:I22"/>
    <mergeCell ref="A23:B23"/>
    <mergeCell ref="C23:D23"/>
    <mergeCell ref="E23:I23"/>
    <mergeCell ref="A18:B18"/>
    <mergeCell ref="C18:D18"/>
    <mergeCell ref="A11:F11"/>
    <mergeCell ref="A1:C6"/>
    <mergeCell ref="D1:K1"/>
    <mergeCell ref="D2:E2"/>
    <mergeCell ref="D3:H3"/>
    <mergeCell ref="I3:K4"/>
    <mergeCell ref="A15:K15"/>
    <mergeCell ref="H10:K10"/>
    <mergeCell ref="F2:K2"/>
    <mergeCell ref="C13:F13"/>
    <mergeCell ref="C12:F12"/>
    <mergeCell ref="C14:F14"/>
    <mergeCell ref="A51:F51"/>
    <mergeCell ref="H51:I51"/>
    <mergeCell ref="J51:K51"/>
    <mergeCell ref="A31:B31"/>
    <mergeCell ref="C31:D31"/>
    <mergeCell ref="E31:I31"/>
    <mergeCell ref="D5:H5"/>
    <mergeCell ref="J5:K5"/>
    <mergeCell ref="H11:K11"/>
    <mergeCell ref="H12:K12"/>
    <mergeCell ref="E18:I18"/>
    <mergeCell ref="A19:K19"/>
    <mergeCell ref="A20:K20"/>
    <mergeCell ref="C17:D17"/>
    <mergeCell ref="C21:D21"/>
    <mergeCell ref="E21:I21"/>
    <mergeCell ref="E17:I17"/>
    <mergeCell ref="D6:H6"/>
    <mergeCell ref="I6:K8"/>
    <mergeCell ref="A7:H7"/>
    <mergeCell ref="C8:G8"/>
    <mergeCell ref="A9:F9"/>
    <mergeCell ref="G9:G12"/>
    <mergeCell ref="H9:K9"/>
  </mergeCells>
  <hyperlinks>
    <hyperlink ref="D6" r:id="rId1" xr:uid="{00000000-0004-0000-0500-000000000000}"/>
  </hyperlinks>
  <pageMargins left="0.7" right="0.7" top="0.75" bottom="0.75" header="0.3" footer="0.3"/>
  <pageSetup scale="93"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0000000}">
          <x14:formula1>
            <xm:f>Freight!$B$3:$B$53</xm:f>
          </x14:formula1>
          <xm:sqref>J49</xm:sqref>
        </x14:dataValidation>
        <x14:dataValidation type="list" allowBlank="1" showInputMessage="1" showErrorMessage="1" prompt="Drop Down" xr:uid="{00000000-0002-0000-0500-000001000000}">
          <x14:formula1>
            <xm:f>'Lead Time DPM'!$A$3:$A$17</xm:f>
          </x14:formula1>
          <xm:sqref>J51:K51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D17"/>
  <sheetViews>
    <sheetView workbookViewId="0">
      <selection activeCell="D14" sqref="D14"/>
    </sheetView>
  </sheetViews>
  <sheetFormatPr defaultRowHeight="12.75"/>
  <sheetData>
    <row r="1" spans="1:4">
      <c r="A1" s="122" t="s">
        <v>353</v>
      </c>
    </row>
    <row r="3" spans="1:4">
      <c r="A3" s="122"/>
      <c r="B3" s="122"/>
      <c r="C3" s="122"/>
      <c r="D3" s="122"/>
    </row>
    <row r="4" spans="1:4">
      <c r="A4" s="122" t="s">
        <v>355</v>
      </c>
      <c r="B4" s="122"/>
      <c r="C4" s="122"/>
      <c r="D4" s="122"/>
    </row>
    <row r="5" spans="1:4">
      <c r="A5" s="122" t="s">
        <v>356</v>
      </c>
      <c r="B5" s="122"/>
      <c r="C5" s="122"/>
      <c r="D5" s="122"/>
    </row>
    <row r="6" spans="1:4">
      <c r="A6" s="122" t="s">
        <v>357</v>
      </c>
      <c r="B6" s="122"/>
      <c r="C6" s="122"/>
      <c r="D6" s="122"/>
    </row>
    <row r="7" spans="1:4">
      <c r="A7" s="122" t="s">
        <v>358</v>
      </c>
      <c r="B7" s="122"/>
      <c r="C7" s="122"/>
      <c r="D7" s="122"/>
    </row>
    <row r="8" spans="1:4">
      <c r="A8" s="122" t="s">
        <v>359</v>
      </c>
      <c r="B8" s="122"/>
      <c r="C8" s="122"/>
      <c r="D8" s="122"/>
    </row>
    <row r="9" spans="1:4">
      <c r="A9" s="122" t="s">
        <v>360</v>
      </c>
      <c r="B9" s="122"/>
      <c r="C9" s="122"/>
      <c r="D9" s="122"/>
    </row>
    <row r="10" spans="1:4">
      <c r="A10" s="122" t="s">
        <v>361</v>
      </c>
      <c r="B10" s="122"/>
      <c r="C10" s="122"/>
      <c r="D10" s="122"/>
    </row>
    <row r="11" spans="1:4">
      <c r="A11" s="122" t="s">
        <v>362</v>
      </c>
      <c r="B11" s="122"/>
      <c r="C11" s="122"/>
      <c r="D11" s="122"/>
    </row>
    <row r="12" spans="1:4">
      <c r="A12" s="122" t="s">
        <v>363</v>
      </c>
      <c r="B12" s="122"/>
      <c r="C12" s="122"/>
      <c r="D12" s="122"/>
    </row>
    <row r="13" spans="1:4">
      <c r="A13" s="122" t="s">
        <v>364</v>
      </c>
      <c r="B13" s="122"/>
      <c r="C13" s="122"/>
      <c r="D13" s="122"/>
    </row>
    <row r="14" spans="1:4">
      <c r="A14" s="122" t="s">
        <v>365</v>
      </c>
      <c r="B14" s="122"/>
      <c r="C14" s="122"/>
      <c r="D14" s="122"/>
    </row>
    <row r="15" spans="1:4">
      <c r="A15" s="122" t="s">
        <v>366</v>
      </c>
      <c r="B15" s="122"/>
      <c r="C15" s="122"/>
      <c r="D15" s="122"/>
    </row>
    <row r="16" spans="1:4">
      <c r="A16" s="122" t="s">
        <v>367</v>
      </c>
      <c r="B16" s="122"/>
      <c r="C16" s="122"/>
      <c r="D16" s="122"/>
    </row>
    <row r="17" spans="1:4">
      <c r="A17" s="122" t="s">
        <v>368</v>
      </c>
      <c r="B17" s="122"/>
      <c r="C17" s="122"/>
      <c r="D17" s="12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52"/>
  <sheetViews>
    <sheetView workbookViewId="0">
      <selection activeCell="E35" sqref="E35:I35"/>
    </sheetView>
  </sheetViews>
  <sheetFormatPr defaultRowHeight="12.75"/>
  <cols>
    <col min="1" max="2" width="2.5703125" style="7" customWidth="1"/>
    <col min="3" max="4" width="9.7109375" style="7" customWidth="1"/>
    <col min="5" max="5" width="11.5703125" style="7" customWidth="1"/>
    <col min="6" max="6" width="9.7109375" style="7" customWidth="1"/>
    <col min="7" max="7" width="1" style="7" customWidth="1"/>
    <col min="8" max="8" width="9.7109375" style="7" customWidth="1"/>
    <col min="9" max="9" width="15.5703125" style="7" customWidth="1"/>
    <col min="10" max="10" width="11.5703125" style="7" customWidth="1"/>
    <col min="11" max="11" width="14.28515625" style="7" bestFit="1" customWidth="1"/>
    <col min="12" max="12" width="9.28515625" style="7"/>
    <col min="13" max="13" width="0" style="7" hidden="1" customWidth="1"/>
    <col min="14" max="15" width="9.28515625" style="7"/>
  </cols>
  <sheetData>
    <row r="1" spans="1:15" ht="23.25">
      <c r="A1" s="163"/>
      <c r="B1" s="163"/>
      <c r="C1" s="163"/>
      <c r="D1" s="177" t="s">
        <v>33</v>
      </c>
      <c r="E1" s="177"/>
      <c r="F1" s="177"/>
      <c r="G1" s="177"/>
      <c r="H1" s="177"/>
      <c r="I1" s="177"/>
      <c r="J1" s="177"/>
      <c r="K1" s="177"/>
      <c r="L1" s="47">
        <v>2015</v>
      </c>
      <c r="N1"/>
      <c r="O1"/>
    </row>
    <row r="2" spans="1:15" ht="20.25">
      <c r="A2" s="163"/>
      <c r="B2" s="163"/>
      <c r="C2" s="163"/>
      <c r="D2" s="178" t="s">
        <v>9</v>
      </c>
      <c r="E2" s="178"/>
      <c r="F2" s="179"/>
      <c r="G2" s="179"/>
      <c r="H2" s="179"/>
      <c r="I2" s="179"/>
      <c r="J2" s="179"/>
      <c r="K2" s="179"/>
      <c r="N2"/>
      <c r="O2"/>
    </row>
    <row r="3" spans="1:15">
      <c r="A3" s="163"/>
      <c r="B3" s="163"/>
      <c r="C3" s="163"/>
      <c r="D3" s="180" t="s">
        <v>0</v>
      </c>
      <c r="E3" s="180"/>
      <c r="F3" s="180"/>
      <c r="G3" s="180"/>
      <c r="H3" s="180"/>
      <c r="I3" s="163" t="s">
        <v>3</v>
      </c>
      <c r="J3" s="163"/>
      <c r="K3" s="163"/>
      <c r="N3"/>
      <c r="O3"/>
    </row>
    <row r="4" spans="1:15">
      <c r="A4" s="163"/>
      <c r="B4" s="163"/>
      <c r="C4" s="163"/>
      <c r="D4" s="180" t="s">
        <v>1</v>
      </c>
      <c r="E4" s="180"/>
      <c r="F4" s="180"/>
      <c r="G4" s="180"/>
      <c r="H4" s="180"/>
      <c r="I4" s="163"/>
      <c r="J4" s="163"/>
      <c r="K4" s="163"/>
      <c r="N4"/>
      <c r="O4"/>
    </row>
    <row r="5" spans="1:15">
      <c r="A5" s="163"/>
      <c r="B5" s="163"/>
      <c r="C5" s="163"/>
      <c r="D5" s="180" t="s">
        <v>2</v>
      </c>
      <c r="E5" s="180"/>
      <c r="F5" s="180"/>
      <c r="G5" s="180"/>
      <c r="H5" s="180"/>
      <c r="I5" s="8" t="s">
        <v>4</v>
      </c>
      <c r="J5" s="181"/>
      <c r="K5" s="182"/>
      <c r="N5"/>
      <c r="O5"/>
    </row>
    <row r="6" spans="1:15">
      <c r="A6" s="163"/>
      <c r="B6" s="163"/>
      <c r="C6" s="163"/>
      <c r="D6" s="183" t="s">
        <v>31</v>
      </c>
      <c r="E6" s="184"/>
      <c r="F6" s="184"/>
      <c r="G6" s="184"/>
      <c r="H6" s="184"/>
      <c r="I6" s="163"/>
      <c r="J6" s="163"/>
      <c r="K6" s="163"/>
      <c r="N6"/>
      <c r="O6"/>
    </row>
    <row r="7" spans="1:15">
      <c r="A7" s="163"/>
      <c r="B7" s="163"/>
      <c r="C7" s="163"/>
      <c r="D7" s="163"/>
      <c r="E7" s="163"/>
      <c r="F7" s="163"/>
      <c r="G7" s="163"/>
      <c r="H7" s="163"/>
      <c r="I7" s="163"/>
      <c r="J7" s="163"/>
      <c r="K7" s="163"/>
      <c r="N7"/>
      <c r="O7"/>
    </row>
    <row r="8" spans="1:15" ht="13.5" thickBot="1">
      <c r="A8" s="9" t="s">
        <v>5</v>
      </c>
      <c r="B8" s="10"/>
      <c r="C8" s="165"/>
      <c r="D8" s="165"/>
      <c r="E8" s="165"/>
      <c r="F8" s="165"/>
      <c r="G8" s="165"/>
      <c r="H8" s="11" t="s">
        <v>6</v>
      </c>
      <c r="I8" s="163"/>
      <c r="J8" s="163"/>
      <c r="K8" s="163"/>
      <c r="N8"/>
      <c r="O8"/>
    </row>
    <row r="9" spans="1:15">
      <c r="A9" s="166" t="e">
        <f>IF(#REF!=0,"",#REF!)</f>
        <v>#REF!</v>
      </c>
      <c r="B9" s="167"/>
      <c r="C9" s="167"/>
      <c r="D9" s="167"/>
      <c r="E9" s="167"/>
      <c r="F9" s="168"/>
      <c r="G9" s="276"/>
      <c r="H9" s="170" t="s">
        <v>254</v>
      </c>
      <c r="I9" s="167"/>
      <c r="J9" s="167"/>
      <c r="K9" s="168"/>
      <c r="N9"/>
      <c r="O9"/>
    </row>
    <row r="10" spans="1:15">
      <c r="A10" s="171" t="e">
        <f>IF(#REF!=0,"",#REF!)</f>
        <v>#REF!</v>
      </c>
      <c r="B10" s="172"/>
      <c r="C10" s="172"/>
      <c r="D10" s="172"/>
      <c r="E10" s="172"/>
      <c r="F10" s="173"/>
      <c r="G10" s="277"/>
      <c r="H10" s="174" t="e">
        <f>VLOOKUP(H9,'Sales Rep '!B2:C95,2,0)</f>
        <v>#N/A</v>
      </c>
      <c r="I10" s="175"/>
      <c r="J10" s="175"/>
      <c r="K10" s="176"/>
      <c r="N10"/>
      <c r="O10"/>
    </row>
    <row r="11" spans="1:15">
      <c r="A11" s="171" t="e">
        <f>IF(#REF!=0,"",#REF!)</f>
        <v>#REF!</v>
      </c>
      <c r="B11" s="172"/>
      <c r="C11" s="172"/>
      <c r="D11" s="172"/>
      <c r="E11" s="172"/>
      <c r="F11" s="173"/>
      <c r="G11" s="277"/>
      <c r="H11" s="174" t="e">
        <f>VLOOKUP(H9,'Sales Rep '!B2:E95,4,0)</f>
        <v>#N/A</v>
      </c>
      <c r="I11" s="175"/>
      <c r="J11" s="175"/>
      <c r="K11" s="176"/>
      <c r="N11"/>
      <c r="O11"/>
    </row>
    <row r="12" spans="1:15" ht="13.5" thickBot="1">
      <c r="A12" s="69" t="s">
        <v>59</v>
      </c>
      <c r="B12" s="68"/>
      <c r="C12" s="192" t="e">
        <f>IF(#REF!=0,"",#REF!)</f>
        <v>#REF!</v>
      </c>
      <c r="D12" s="193"/>
      <c r="E12" s="193"/>
      <c r="F12" s="194"/>
      <c r="G12" s="278"/>
      <c r="H12" s="195" t="e">
        <f>VLOOKUP(H9,'Sales Rep '!B2:F95,5,0)</f>
        <v>#N/A</v>
      </c>
      <c r="I12" s="196"/>
      <c r="J12" s="196"/>
      <c r="K12" s="197"/>
      <c r="N12"/>
      <c r="O12"/>
    </row>
    <row r="13" spans="1:15">
      <c r="A13" s="79" t="s">
        <v>242</v>
      </c>
      <c r="B13" s="78"/>
      <c r="C13" s="198" t="e">
        <f>IF(#REF!=0,"",#REF!)</f>
        <v>#REF!</v>
      </c>
      <c r="D13" s="192"/>
      <c r="E13" s="192"/>
      <c r="F13" s="257"/>
      <c r="G13" s="47"/>
      <c r="H13" s="48"/>
      <c r="I13" s="49"/>
      <c r="J13" s="49"/>
      <c r="K13" s="49"/>
      <c r="N13"/>
      <c r="O13"/>
    </row>
    <row r="14" spans="1:15" ht="13.5" thickBot="1">
      <c r="A14" s="50" t="s">
        <v>306</v>
      </c>
      <c r="B14" s="51"/>
      <c r="C14" s="201" t="e">
        <f>IF(#REF!=0,"",#REF!)</f>
        <v>#REF!</v>
      </c>
      <c r="D14" s="202"/>
      <c r="E14" s="202"/>
      <c r="F14" s="203"/>
      <c r="G14" s="47"/>
      <c r="H14" s="48"/>
      <c r="I14" s="49"/>
      <c r="J14" s="49"/>
      <c r="K14" s="49"/>
      <c r="N14"/>
      <c r="O14"/>
    </row>
    <row r="15" spans="1:15" ht="13.5" thickBot="1">
      <c r="A15" s="290"/>
      <c r="B15" s="291"/>
      <c r="C15" s="291"/>
      <c r="D15" s="291"/>
      <c r="E15" s="291"/>
      <c r="F15" s="291"/>
      <c r="G15" s="291"/>
      <c r="H15" s="291"/>
      <c r="I15" s="291"/>
      <c r="J15" s="291"/>
      <c r="K15" s="292"/>
      <c r="N15"/>
      <c r="O15"/>
    </row>
    <row r="16" spans="1:15" ht="21" thickBot="1">
      <c r="A16" s="267" t="s">
        <v>72</v>
      </c>
      <c r="B16" s="268"/>
      <c r="C16" s="268"/>
      <c r="D16" s="268"/>
      <c r="E16" s="268"/>
      <c r="F16" s="268"/>
      <c r="G16" s="268"/>
      <c r="H16" s="268"/>
      <c r="I16" s="268"/>
      <c r="J16" s="268"/>
      <c r="K16" s="269"/>
      <c r="N16"/>
      <c r="O16"/>
    </row>
    <row r="17" spans="1:15" ht="13.5" thickBot="1">
      <c r="A17" s="270" t="s">
        <v>7</v>
      </c>
      <c r="B17" s="271"/>
      <c r="C17" s="270" t="s">
        <v>8</v>
      </c>
      <c r="D17" s="271"/>
      <c r="E17" s="270" t="s">
        <v>34</v>
      </c>
      <c r="F17" s="274"/>
      <c r="G17" s="274"/>
      <c r="H17" s="274"/>
      <c r="I17" s="271"/>
      <c r="J17" s="22" t="s">
        <v>232</v>
      </c>
      <c r="K17" s="22" t="s">
        <v>10</v>
      </c>
      <c r="N17"/>
      <c r="O17"/>
    </row>
    <row r="18" spans="1:15" ht="13.5" thickBot="1">
      <c r="A18" s="188"/>
      <c r="B18" s="287"/>
      <c r="C18" s="288" t="s">
        <v>327</v>
      </c>
      <c r="D18" s="289"/>
      <c r="E18" s="262" t="s">
        <v>229</v>
      </c>
      <c r="F18" s="191"/>
      <c r="G18" s="191"/>
      <c r="H18" s="191"/>
      <c r="I18" s="263"/>
      <c r="J18" s="27">
        <f>VLOOKUP(C18,'[1]2015 Master Price List'!$A:$C,3,0)</f>
        <v>23995</v>
      </c>
      <c r="K18" s="29" t="str">
        <f>IF(A18=0,"",A18*J18)</f>
        <v/>
      </c>
      <c r="M18" s="12" t="s">
        <v>97</v>
      </c>
      <c r="N18"/>
      <c r="O18"/>
    </row>
    <row r="19" spans="1:15" ht="13.5" thickBot="1">
      <c r="A19" s="264"/>
      <c r="B19" s="265"/>
      <c r="C19" s="265"/>
      <c r="D19" s="265"/>
      <c r="E19" s="265"/>
      <c r="F19" s="265"/>
      <c r="G19" s="265"/>
      <c r="H19" s="265"/>
      <c r="I19" s="265"/>
      <c r="J19" s="265"/>
      <c r="K19" s="266"/>
      <c r="L19"/>
      <c r="M19"/>
      <c r="N19"/>
      <c r="O19"/>
    </row>
    <row r="20" spans="1:15" ht="21" thickBot="1">
      <c r="A20" s="267" t="s">
        <v>73</v>
      </c>
      <c r="B20" s="268"/>
      <c r="C20" s="268"/>
      <c r="D20" s="268"/>
      <c r="E20" s="268"/>
      <c r="F20" s="268"/>
      <c r="G20" s="268"/>
      <c r="H20" s="268"/>
      <c r="I20" s="268"/>
      <c r="J20" s="268"/>
      <c r="K20" s="269"/>
      <c r="L20"/>
      <c r="M20"/>
      <c r="N20"/>
      <c r="O20"/>
    </row>
    <row r="21" spans="1:15" ht="13.5" thickBot="1">
      <c r="A21" s="293" t="s">
        <v>7</v>
      </c>
      <c r="B21" s="272"/>
      <c r="C21" s="272" t="s">
        <v>8</v>
      </c>
      <c r="D21" s="272"/>
      <c r="E21" s="272" t="s">
        <v>34</v>
      </c>
      <c r="F21" s="272"/>
      <c r="G21" s="272"/>
      <c r="H21" s="272"/>
      <c r="I21" s="273"/>
      <c r="J21" s="22" t="s">
        <v>232</v>
      </c>
      <c r="K21" s="22" t="s">
        <v>10</v>
      </c>
      <c r="L21"/>
      <c r="M21"/>
      <c r="N21"/>
      <c r="O21"/>
    </row>
    <row r="22" spans="1:15" ht="13.5" thickBot="1">
      <c r="A22" s="279"/>
      <c r="B22" s="280"/>
      <c r="C22" s="281" t="s">
        <v>83</v>
      </c>
      <c r="D22" s="282"/>
      <c r="E22" s="281" t="s">
        <v>74</v>
      </c>
      <c r="F22" s="283"/>
      <c r="G22" s="283"/>
      <c r="H22" s="283"/>
      <c r="I22" s="284"/>
      <c r="J22" s="300" t="s">
        <v>75</v>
      </c>
      <c r="K22" s="301"/>
      <c r="L22"/>
      <c r="M22"/>
      <c r="N22"/>
      <c r="O22"/>
    </row>
    <row r="23" spans="1:15">
      <c r="A23" s="207"/>
      <c r="B23" s="260"/>
      <c r="C23" s="285" t="s">
        <v>210</v>
      </c>
      <c r="D23" s="286"/>
      <c r="E23" s="261" t="s">
        <v>76</v>
      </c>
      <c r="F23" s="209"/>
      <c r="G23" s="209"/>
      <c r="H23" s="209"/>
      <c r="I23" s="222"/>
      <c r="J23" s="102">
        <f>VLOOKUP(C23,'[1]2015 Master Price List'!$A:$C,3,0)</f>
        <v>745</v>
      </c>
      <c r="K23" s="59" t="str">
        <f t="shared" ref="K23:K27" si="0">IF(A23=0,"",A23*J23)</f>
        <v/>
      </c>
      <c r="L23"/>
      <c r="M23"/>
      <c r="N23"/>
      <c r="O23"/>
    </row>
    <row r="24" spans="1:15">
      <c r="A24" s="207"/>
      <c r="B24" s="260"/>
      <c r="C24" s="261" t="s">
        <v>222</v>
      </c>
      <c r="D24" s="222"/>
      <c r="E24" s="261" t="s">
        <v>223</v>
      </c>
      <c r="F24" s="209"/>
      <c r="G24" s="209"/>
      <c r="H24" s="209"/>
      <c r="I24" s="222"/>
      <c r="J24" s="103">
        <f>VLOOKUP(C24,'[1]2015 Master Price List'!$A:$C,3,0)</f>
        <v>745</v>
      </c>
      <c r="K24" s="55" t="str">
        <f t="shared" si="0"/>
        <v/>
      </c>
      <c r="L24"/>
      <c r="M24"/>
      <c r="N24"/>
      <c r="O24"/>
    </row>
    <row r="25" spans="1:15">
      <c r="A25" s="207"/>
      <c r="B25" s="260"/>
      <c r="C25" s="261" t="s">
        <v>84</v>
      </c>
      <c r="D25" s="222"/>
      <c r="E25" s="261" t="s">
        <v>226</v>
      </c>
      <c r="F25" s="209"/>
      <c r="G25" s="209"/>
      <c r="H25" s="209"/>
      <c r="I25" s="222"/>
      <c r="J25" s="104">
        <f>VLOOKUP(C25,'[1]2015 Master Price List'!$A:$C,3,0)</f>
        <v>345</v>
      </c>
      <c r="K25" s="61" t="str">
        <f t="shared" si="0"/>
        <v/>
      </c>
      <c r="L25"/>
      <c r="M25"/>
      <c r="N25"/>
      <c r="O25"/>
    </row>
    <row r="26" spans="1:15">
      <c r="A26" s="207"/>
      <c r="B26" s="260"/>
      <c r="C26" s="261" t="s">
        <v>23</v>
      </c>
      <c r="D26" s="222"/>
      <c r="E26" s="261" t="s">
        <v>77</v>
      </c>
      <c r="F26" s="209"/>
      <c r="G26" s="209"/>
      <c r="H26" s="209"/>
      <c r="I26" s="222"/>
      <c r="J26" s="105">
        <f>VLOOKUP(C26,'[1]2015 Master Price List'!$A:$C,3,0)</f>
        <v>1150</v>
      </c>
      <c r="K26" s="32" t="str">
        <f t="shared" si="0"/>
        <v/>
      </c>
      <c r="L26"/>
      <c r="M26"/>
      <c r="N26"/>
      <c r="O26"/>
    </row>
    <row r="27" spans="1:15">
      <c r="A27" s="207"/>
      <c r="B27" s="260"/>
      <c r="C27" s="261" t="s">
        <v>24</v>
      </c>
      <c r="D27" s="222"/>
      <c r="E27" s="261" t="s">
        <v>78</v>
      </c>
      <c r="F27" s="209"/>
      <c r="G27" s="209"/>
      <c r="H27" s="209"/>
      <c r="I27" s="222"/>
      <c r="J27" s="105">
        <f>VLOOKUP(C27,'[1]2015 Master Price List'!$A:$C,3,0)</f>
        <v>225</v>
      </c>
      <c r="K27" s="55" t="str">
        <f t="shared" si="0"/>
        <v/>
      </c>
      <c r="L27"/>
      <c r="M27"/>
      <c r="N27"/>
      <c r="O27"/>
    </row>
    <row r="28" spans="1:15">
      <c r="A28" s="207"/>
      <c r="B28" s="260"/>
      <c r="C28" s="261" t="s">
        <v>79</v>
      </c>
      <c r="D28" s="222"/>
      <c r="E28" s="261" t="s">
        <v>80</v>
      </c>
      <c r="F28" s="209"/>
      <c r="G28" s="209"/>
      <c r="H28" s="209"/>
      <c r="I28" s="222"/>
      <c r="J28" s="105"/>
      <c r="K28" s="62" t="s">
        <v>277</v>
      </c>
      <c r="L28"/>
      <c r="M28"/>
      <c r="N28"/>
      <c r="O28"/>
    </row>
    <row r="29" spans="1:15">
      <c r="A29" s="207"/>
      <c r="B29" s="260"/>
      <c r="C29" s="261" t="s">
        <v>30</v>
      </c>
      <c r="D29" s="222"/>
      <c r="E29" s="261" t="s">
        <v>87</v>
      </c>
      <c r="F29" s="209"/>
      <c r="G29" s="209"/>
      <c r="H29" s="209"/>
      <c r="I29" s="222"/>
      <c r="J29" s="105">
        <f>VLOOKUP(C29,'[1]2015 Master Price List'!$A:$C,3,0)</f>
        <v>595</v>
      </c>
      <c r="K29" s="61" t="str">
        <f t="shared" ref="K29:K44" si="1">IF(A29=0,"",A29*J29)</f>
        <v/>
      </c>
      <c r="L29"/>
      <c r="M29"/>
      <c r="N29"/>
      <c r="O29"/>
    </row>
    <row r="30" spans="1:15">
      <c r="A30" s="207"/>
      <c r="B30" s="260"/>
      <c r="C30" s="261" t="s">
        <v>85</v>
      </c>
      <c r="D30" s="222"/>
      <c r="E30" s="261" t="s">
        <v>86</v>
      </c>
      <c r="F30" s="209"/>
      <c r="G30" s="209"/>
      <c r="H30" s="209"/>
      <c r="I30" s="222"/>
      <c r="J30" s="103">
        <f>VLOOKUP(C30,'[1]2015 Master Price List'!$A:$C,3,0)</f>
        <v>795</v>
      </c>
      <c r="K30" s="32" t="str">
        <f t="shared" si="1"/>
        <v/>
      </c>
      <c r="L30"/>
      <c r="M30"/>
      <c r="N30"/>
      <c r="O30"/>
    </row>
    <row r="31" spans="1:15">
      <c r="A31" s="207"/>
      <c r="B31" s="260"/>
      <c r="C31" s="261" t="s">
        <v>26</v>
      </c>
      <c r="D31" s="222"/>
      <c r="E31" s="261" t="s">
        <v>27</v>
      </c>
      <c r="F31" s="209"/>
      <c r="G31" s="209"/>
      <c r="H31" s="209"/>
      <c r="I31" s="222"/>
      <c r="J31" s="104">
        <f>VLOOKUP(C31,'[1]2015 Master Price List'!$A:$C,3,0)</f>
        <v>745</v>
      </c>
      <c r="K31" s="32" t="str">
        <f t="shared" si="1"/>
        <v/>
      </c>
      <c r="L31"/>
      <c r="M31"/>
      <c r="N31"/>
      <c r="O31"/>
    </row>
    <row r="32" spans="1:15">
      <c r="A32" s="207"/>
      <c r="B32" s="260"/>
      <c r="C32" s="261" t="s">
        <v>82</v>
      </c>
      <c r="D32" s="222"/>
      <c r="E32" s="261" t="s">
        <v>227</v>
      </c>
      <c r="F32" s="209"/>
      <c r="G32" s="209"/>
      <c r="H32" s="209"/>
      <c r="I32" s="222"/>
      <c r="J32" s="105">
        <f>VLOOKUP(C32,'[1]2015 Master Price List'!$A:$C,3,0)</f>
        <v>60</v>
      </c>
      <c r="K32" s="62" t="s">
        <v>277</v>
      </c>
      <c r="L32"/>
      <c r="M32"/>
      <c r="N32"/>
      <c r="O32"/>
    </row>
    <row r="33" spans="1:15">
      <c r="A33" s="207"/>
      <c r="B33" s="260"/>
      <c r="C33" s="294" t="s">
        <v>81</v>
      </c>
      <c r="D33" s="295"/>
      <c r="E33" s="296" t="s">
        <v>382</v>
      </c>
      <c r="F33" s="226"/>
      <c r="G33" s="226"/>
      <c r="H33" s="226"/>
      <c r="I33" s="295"/>
      <c r="J33" s="106">
        <f>VLOOKUP(C33,'[1]2015 Master Price List'!$A:$C,3,0)</f>
        <v>125</v>
      </c>
      <c r="K33" s="32" t="str">
        <f t="shared" si="1"/>
        <v/>
      </c>
      <c r="L33"/>
      <c r="M33"/>
      <c r="N33"/>
      <c r="O33"/>
    </row>
    <row r="34" spans="1:15">
      <c r="A34" s="207"/>
      <c r="B34" s="260"/>
      <c r="C34" s="297"/>
      <c r="D34" s="222"/>
      <c r="E34" s="297"/>
      <c r="F34" s="209"/>
      <c r="G34" s="209"/>
      <c r="H34" s="209"/>
      <c r="I34" s="222"/>
      <c r="J34" s="103"/>
      <c r="K34" s="32" t="str">
        <f t="shared" si="1"/>
        <v/>
      </c>
      <c r="L34"/>
      <c r="M34"/>
      <c r="N34"/>
      <c r="O34"/>
    </row>
    <row r="35" spans="1:15">
      <c r="A35" s="207"/>
      <c r="B35" s="260"/>
      <c r="C35" s="297"/>
      <c r="D35" s="222"/>
      <c r="E35" s="297"/>
      <c r="F35" s="209"/>
      <c r="G35" s="209"/>
      <c r="H35" s="209"/>
      <c r="I35" s="222"/>
      <c r="J35" s="104"/>
      <c r="K35" s="32" t="str">
        <f t="shared" si="1"/>
        <v/>
      </c>
      <c r="L35"/>
      <c r="M35"/>
      <c r="N35"/>
      <c r="O35"/>
    </row>
    <row r="36" spans="1:15">
      <c r="A36" s="207"/>
      <c r="B36" s="260"/>
      <c r="C36" s="297"/>
      <c r="D36" s="222"/>
      <c r="E36" s="297"/>
      <c r="F36" s="209"/>
      <c r="G36" s="209"/>
      <c r="H36" s="209"/>
      <c r="I36" s="222"/>
      <c r="J36" s="103"/>
      <c r="K36" s="32" t="str">
        <f t="shared" si="1"/>
        <v/>
      </c>
      <c r="L36"/>
      <c r="M36"/>
      <c r="N36"/>
      <c r="O36"/>
    </row>
    <row r="37" spans="1:15">
      <c r="A37" s="207"/>
      <c r="B37" s="260"/>
      <c r="C37" s="297"/>
      <c r="D37" s="222"/>
      <c r="E37" s="297"/>
      <c r="F37" s="209"/>
      <c r="G37" s="209"/>
      <c r="H37" s="209"/>
      <c r="I37" s="222"/>
      <c r="J37" s="104"/>
      <c r="K37" s="32" t="str">
        <f t="shared" si="1"/>
        <v/>
      </c>
      <c r="L37"/>
      <c r="M37"/>
      <c r="N37"/>
      <c r="O37"/>
    </row>
    <row r="38" spans="1:15">
      <c r="A38" s="207"/>
      <c r="B38" s="260"/>
      <c r="C38" s="297"/>
      <c r="D38" s="222"/>
      <c r="E38" s="297"/>
      <c r="F38" s="209"/>
      <c r="G38" s="209"/>
      <c r="H38" s="209"/>
      <c r="I38" s="222"/>
      <c r="J38" s="103"/>
      <c r="K38" s="32" t="str">
        <f t="shared" si="1"/>
        <v/>
      </c>
      <c r="L38"/>
      <c r="M38"/>
      <c r="N38"/>
      <c r="O38"/>
    </row>
    <row r="39" spans="1:15">
      <c r="A39" s="207"/>
      <c r="B39" s="260"/>
      <c r="C39" s="297"/>
      <c r="D39" s="222"/>
      <c r="E39" s="297"/>
      <c r="F39" s="209"/>
      <c r="G39" s="209"/>
      <c r="H39" s="209"/>
      <c r="I39" s="222"/>
      <c r="J39" s="104"/>
      <c r="K39" s="32" t="str">
        <f t="shared" si="1"/>
        <v/>
      </c>
      <c r="L39"/>
      <c r="M39"/>
      <c r="N39"/>
      <c r="O39"/>
    </row>
    <row r="40" spans="1:15">
      <c r="A40" s="207"/>
      <c r="B40" s="260"/>
      <c r="C40" s="297"/>
      <c r="D40" s="222"/>
      <c r="E40" s="297"/>
      <c r="F40" s="209"/>
      <c r="G40" s="209"/>
      <c r="H40" s="209"/>
      <c r="I40" s="222"/>
      <c r="J40" s="103"/>
      <c r="K40" s="32" t="str">
        <f t="shared" si="1"/>
        <v/>
      </c>
      <c r="L40"/>
      <c r="M40"/>
      <c r="N40"/>
      <c r="O40"/>
    </row>
    <row r="41" spans="1:15">
      <c r="A41" s="207"/>
      <c r="B41" s="260"/>
      <c r="C41" s="297"/>
      <c r="D41" s="222"/>
      <c r="E41" s="297"/>
      <c r="F41" s="209"/>
      <c r="G41" s="209"/>
      <c r="H41" s="209"/>
      <c r="I41" s="222"/>
      <c r="J41" s="104"/>
      <c r="K41" s="32" t="str">
        <f t="shared" si="1"/>
        <v/>
      </c>
      <c r="L41"/>
      <c r="M41"/>
      <c r="N41"/>
      <c r="O41"/>
    </row>
    <row r="42" spans="1:15">
      <c r="A42" s="207"/>
      <c r="B42" s="260"/>
      <c r="C42" s="297"/>
      <c r="D42" s="222"/>
      <c r="E42" s="297"/>
      <c r="F42" s="209"/>
      <c r="G42" s="209"/>
      <c r="H42" s="209"/>
      <c r="I42" s="222"/>
      <c r="J42" s="103"/>
      <c r="K42" s="32" t="str">
        <f t="shared" si="1"/>
        <v/>
      </c>
      <c r="L42"/>
      <c r="M42"/>
      <c r="N42"/>
      <c r="O42"/>
    </row>
    <row r="43" spans="1:15">
      <c r="A43" s="207"/>
      <c r="B43" s="260"/>
      <c r="C43" s="297"/>
      <c r="D43" s="222"/>
      <c r="E43" s="297"/>
      <c r="F43" s="209"/>
      <c r="G43" s="209"/>
      <c r="H43" s="209"/>
      <c r="I43" s="222"/>
      <c r="J43" s="104"/>
      <c r="K43" s="32" t="str">
        <f t="shared" si="1"/>
        <v/>
      </c>
      <c r="L43"/>
      <c r="M43"/>
      <c r="N43"/>
      <c r="O43"/>
    </row>
    <row r="44" spans="1:15">
      <c r="A44" s="207"/>
      <c r="B44" s="260"/>
      <c r="C44" s="297"/>
      <c r="D44" s="222"/>
      <c r="E44" s="297"/>
      <c r="F44" s="209"/>
      <c r="G44" s="209"/>
      <c r="H44" s="209"/>
      <c r="I44" s="222"/>
      <c r="J44" s="103"/>
      <c r="K44" s="32" t="str">
        <f t="shared" si="1"/>
        <v/>
      </c>
      <c r="L44"/>
      <c r="M44"/>
      <c r="N44"/>
      <c r="O44"/>
    </row>
    <row r="45" spans="1:15" ht="13.5" thickBot="1">
      <c r="A45" s="207"/>
      <c r="B45" s="260"/>
      <c r="C45" s="314"/>
      <c r="D45" s="315"/>
      <c r="E45" s="314"/>
      <c r="F45" s="316"/>
      <c r="G45" s="316"/>
      <c r="H45" s="316"/>
      <c r="I45" s="315"/>
      <c r="J45" s="129"/>
      <c r="K45" s="60"/>
      <c r="L45"/>
      <c r="M45"/>
      <c r="N45"/>
      <c r="O45"/>
    </row>
    <row r="46" spans="1:15">
      <c r="A46" s="279"/>
      <c r="B46" s="302"/>
      <c r="C46" s="302"/>
      <c r="D46" s="280"/>
      <c r="E46" s="304" t="s">
        <v>11</v>
      </c>
      <c r="F46" s="305"/>
      <c r="G46" s="305"/>
      <c r="H46" s="305"/>
      <c r="I46" s="306"/>
      <c r="J46" s="41"/>
      <c r="K46" s="42">
        <f>SUM(K18:K45)</f>
        <v>0</v>
      </c>
      <c r="L46"/>
      <c r="M46"/>
      <c r="N46"/>
      <c r="O46"/>
    </row>
    <row r="47" spans="1:15">
      <c r="A47" s="207"/>
      <c r="B47" s="208"/>
      <c r="C47" s="208"/>
      <c r="D47" s="260"/>
      <c r="E47" s="307" t="s">
        <v>305</v>
      </c>
      <c r="F47" s="242"/>
      <c r="G47" s="242"/>
      <c r="H47" s="242"/>
      <c r="I47" s="308"/>
      <c r="J47" s="40">
        <v>0</v>
      </c>
      <c r="K47" s="54">
        <f>K46*J47</f>
        <v>0</v>
      </c>
      <c r="L47"/>
      <c r="M47"/>
      <c r="N47"/>
      <c r="O47"/>
    </row>
    <row r="48" spans="1:15">
      <c r="A48" s="207"/>
      <c r="B48" s="208"/>
      <c r="C48" s="208"/>
      <c r="D48" s="260"/>
      <c r="E48" s="307"/>
      <c r="F48" s="242"/>
      <c r="G48" s="242"/>
      <c r="H48" s="242"/>
      <c r="I48" s="308"/>
      <c r="J48" s="23"/>
      <c r="K48" s="45"/>
      <c r="L48"/>
      <c r="M48"/>
      <c r="N48"/>
      <c r="O48"/>
    </row>
    <row r="49" spans="1:15" ht="13.5" thickBot="1">
      <c r="A49" s="207"/>
      <c r="B49" s="208"/>
      <c r="C49" s="208"/>
      <c r="D49" s="260"/>
      <c r="E49" s="309" t="s">
        <v>12</v>
      </c>
      <c r="F49" s="310"/>
      <c r="G49" s="310"/>
      <c r="H49" s="310"/>
      <c r="I49" s="311"/>
      <c r="J49" s="74" t="s">
        <v>127</v>
      </c>
      <c r="K49" s="35" t="e">
        <f>Freight!T14</f>
        <v>#REF!</v>
      </c>
      <c r="L49"/>
      <c r="M49"/>
      <c r="N49"/>
      <c r="O49"/>
    </row>
    <row r="50" spans="1:15" ht="16.5" thickBot="1">
      <c r="A50" s="244"/>
      <c r="B50" s="245"/>
      <c r="C50" s="245"/>
      <c r="D50" s="303"/>
      <c r="E50" s="312"/>
      <c r="F50" s="265"/>
      <c r="G50" s="265"/>
      <c r="H50" s="265"/>
      <c r="I50" s="313"/>
      <c r="J50" s="24" t="s">
        <v>10</v>
      </c>
      <c r="K50" s="38" t="e">
        <f>SUM(K46:K49)</f>
        <v>#REF!</v>
      </c>
      <c r="L50"/>
      <c r="M50"/>
      <c r="N50"/>
      <c r="O50"/>
    </row>
    <row r="51" spans="1:15">
      <c r="A51" s="227" t="s">
        <v>351</v>
      </c>
      <c r="B51" s="228"/>
      <c r="C51" s="228"/>
      <c r="D51" s="228"/>
      <c r="E51" s="228"/>
      <c r="F51" s="228"/>
      <c r="G51" s="121"/>
      <c r="H51" s="229" t="s">
        <v>352</v>
      </c>
      <c r="I51" s="229"/>
      <c r="J51" s="255" t="s">
        <v>354</v>
      </c>
      <c r="K51" s="256"/>
      <c r="L51"/>
      <c r="M51"/>
      <c r="N51"/>
      <c r="O51"/>
    </row>
    <row r="52" spans="1:15" ht="13.5" thickBot="1">
      <c r="A52" s="298" t="s">
        <v>38</v>
      </c>
      <c r="B52" s="291"/>
      <c r="C52" s="291"/>
      <c r="D52" s="291"/>
      <c r="E52" s="291"/>
      <c r="F52" s="291"/>
      <c r="G52" s="291"/>
      <c r="H52" s="291"/>
      <c r="I52" s="291"/>
      <c r="J52" s="291"/>
      <c r="K52" s="299"/>
      <c r="L52"/>
      <c r="M52"/>
      <c r="N52"/>
      <c r="O52"/>
    </row>
  </sheetData>
  <mergeCells count="120">
    <mergeCell ref="A51:F51"/>
    <mergeCell ref="H51:I51"/>
    <mergeCell ref="J51:K51"/>
    <mergeCell ref="A52:K52"/>
    <mergeCell ref="A45:B45"/>
    <mergeCell ref="C45:D45"/>
    <mergeCell ref="E45:I45"/>
    <mergeCell ref="A46:D50"/>
    <mergeCell ref="E46:I46"/>
    <mergeCell ref="E47:I47"/>
    <mergeCell ref="E48:I48"/>
    <mergeCell ref="E49:I49"/>
    <mergeCell ref="E50:I50"/>
    <mergeCell ref="A43:B43"/>
    <mergeCell ref="C43:D43"/>
    <mergeCell ref="E43:I43"/>
    <mergeCell ref="A44:B44"/>
    <mergeCell ref="C44:D44"/>
    <mergeCell ref="E44:I44"/>
    <mergeCell ref="A41:B41"/>
    <mergeCell ref="C41:D41"/>
    <mergeCell ref="E41:I41"/>
    <mergeCell ref="A42:B42"/>
    <mergeCell ref="C42:D42"/>
    <mergeCell ref="E42:I42"/>
    <mergeCell ref="A39:B39"/>
    <mergeCell ref="C39:D39"/>
    <mergeCell ref="E39:I39"/>
    <mergeCell ref="A40:B40"/>
    <mergeCell ref="C40:D40"/>
    <mergeCell ref="E40:I40"/>
    <mergeCell ref="A37:B37"/>
    <mergeCell ref="C37:D37"/>
    <mergeCell ref="E37:I37"/>
    <mergeCell ref="A38:B38"/>
    <mergeCell ref="C38:D38"/>
    <mergeCell ref="E38:I38"/>
    <mergeCell ref="A35:B35"/>
    <mergeCell ref="C35:D35"/>
    <mergeCell ref="E35:I35"/>
    <mergeCell ref="A36:B36"/>
    <mergeCell ref="C36:D36"/>
    <mergeCell ref="E36:I36"/>
    <mergeCell ref="A33:B33"/>
    <mergeCell ref="C33:D33"/>
    <mergeCell ref="E33:I33"/>
    <mergeCell ref="A34:B34"/>
    <mergeCell ref="C34:D34"/>
    <mergeCell ref="E34:I34"/>
    <mergeCell ref="A31:B31"/>
    <mergeCell ref="C31:D31"/>
    <mergeCell ref="E31:I31"/>
    <mergeCell ref="A32:B32"/>
    <mergeCell ref="C32:D32"/>
    <mergeCell ref="E32:I32"/>
    <mergeCell ref="A29:B29"/>
    <mergeCell ref="C29:D29"/>
    <mergeCell ref="E29:I29"/>
    <mergeCell ref="A30:B30"/>
    <mergeCell ref="C30:D30"/>
    <mergeCell ref="E30:I30"/>
    <mergeCell ref="A27:B27"/>
    <mergeCell ref="C27:D27"/>
    <mergeCell ref="E27:I27"/>
    <mergeCell ref="A28:B28"/>
    <mergeCell ref="C28:D28"/>
    <mergeCell ref="E28:I28"/>
    <mergeCell ref="A25:B25"/>
    <mergeCell ref="C25:D25"/>
    <mergeCell ref="E25:I25"/>
    <mergeCell ref="A26:B26"/>
    <mergeCell ref="C26:D26"/>
    <mergeCell ref="E26:I26"/>
    <mergeCell ref="A23:B23"/>
    <mergeCell ref="C23:D23"/>
    <mergeCell ref="E23:I23"/>
    <mergeCell ref="A24:B24"/>
    <mergeCell ref="C24:D24"/>
    <mergeCell ref="E24:I24"/>
    <mergeCell ref="A19:K19"/>
    <mergeCell ref="A20:K20"/>
    <mergeCell ref="A21:B21"/>
    <mergeCell ref="C21:D21"/>
    <mergeCell ref="E21:I21"/>
    <mergeCell ref="A22:B22"/>
    <mergeCell ref="C22:D22"/>
    <mergeCell ref="E22:I22"/>
    <mergeCell ref="J22:K22"/>
    <mergeCell ref="A17:B17"/>
    <mergeCell ref="C17:D17"/>
    <mergeCell ref="E17:I17"/>
    <mergeCell ref="A18:B18"/>
    <mergeCell ref="C18:D18"/>
    <mergeCell ref="E18:I18"/>
    <mergeCell ref="C12:F12"/>
    <mergeCell ref="H12:K12"/>
    <mergeCell ref="C13:F13"/>
    <mergeCell ref="C14:F14"/>
    <mergeCell ref="A15:K15"/>
    <mergeCell ref="A16:K16"/>
    <mergeCell ref="I6:K8"/>
    <mergeCell ref="A7:H7"/>
    <mergeCell ref="C8:G8"/>
    <mergeCell ref="A9:F9"/>
    <mergeCell ref="G9:G12"/>
    <mergeCell ref="H9:K9"/>
    <mergeCell ref="A10:F10"/>
    <mergeCell ref="H10:K10"/>
    <mergeCell ref="A11:F11"/>
    <mergeCell ref="H11:K11"/>
    <mergeCell ref="A1:C6"/>
    <mergeCell ref="D1:K1"/>
    <mergeCell ref="D2:E2"/>
    <mergeCell ref="F2:K2"/>
    <mergeCell ref="D3:H3"/>
    <mergeCell ref="I3:K4"/>
    <mergeCell ref="D4:H4"/>
    <mergeCell ref="D5:H5"/>
    <mergeCell ref="J5:K5"/>
    <mergeCell ref="D6:H6"/>
  </mergeCells>
  <hyperlinks>
    <hyperlink ref="D6" r:id="rId1" xr:uid="{00000000-0004-0000-0700-000000000000}"/>
  </hyperlinks>
  <pageMargins left="0.7" right="0.7" top="0.75" bottom="0.75" header="0.3" footer="0.3"/>
  <pageSetup scale="93"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="Drop Down" xr:uid="{00000000-0002-0000-0700-000000000000}">
          <x14:formula1>
            <xm:f>'Lead Time DPM'!$A$3:$A$17</xm:f>
          </x14:formula1>
          <xm:sqref>J51:K51</xm:sqref>
        </x14:dataValidation>
        <x14:dataValidation type="list" allowBlank="1" showInputMessage="1" showErrorMessage="1" xr:uid="{00000000-0002-0000-0700-000001000000}">
          <x14:formula1>
            <xm:f>Freight!$B$3:$B$53</xm:f>
          </x14:formula1>
          <xm:sqref>J49</xm:sqref>
        </x14:dataValidation>
        <x14:dataValidation type="list" allowBlank="1" showInputMessage="1" showErrorMessage="1" xr:uid="{00000000-0002-0000-0700-000002000000}">
          <x14:formula1>
            <xm:f>'Sales Rep '!$B$2:$B$77</xm:f>
          </x14:formula1>
          <xm:sqref>H9:K9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>
    <tabColor theme="0" tint="-4.9989318521683403E-2"/>
    <pageSetUpPr fitToPage="1"/>
  </sheetPr>
  <dimension ref="B1:N73"/>
  <sheetViews>
    <sheetView showGridLines="0" showRowColHeaders="0" showRuler="0" view="pageLayout" topLeftCell="A13" zoomScaleNormal="100" workbookViewId="0">
      <selection activeCell="F35" sqref="F35:G35"/>
    </sheetView>
  </sheetViews>
  <sheetFormatPr defaultColWidth="9.28515625" defaultRowHeight="12.75"/>
  <cols>
    <col min="1" max="1" width="2.5703125" style="1" customWidth="1"/>
    <col min="2" max="2" width="9.5703125" style="1" customWidth="1"/>
    <col min="3" max="3" width="8.28515625" style="1" customWidth="1"/>
    <col min="4" max="4" width="9.28515625" style="1"/>
    <col min="5" max="5" width="9.7109375" style="1" bestFit="1" customWidth="1"/>
    <col min="6" max="6" width="13.42578125" style="1" customWidth="1"/>
    <col min="7" max="7" width="29.7109375" style="1" customWidth="1"/>
    <col min="8" max="8" width="14.5703125" style="1" customWidth="1"/>
    <col min="9" max="9" width="5" style="1" customWidth="1"/>
    <col min="10" max="10" width="11.5703125" style="1" customWidth="1"/>
    <col min="11" max="11" width="2.5703125" style="1" customWidth="1"/>
    <col min="12" max="12" width="12.7109375" style="1" customWidth="1"/>
    <col min="13" max="13" width="10.42578125" style="1" bestFit="1" customWidth="1"/>
    <col min="14" max="14" width="7.42578125" style="1" customWidth="1"/>
    <col min="15" max="16384" width="9.28515625" style="1"/>
  </cols>
  <sheetData>
    <row r="1" spans="2:10" ht="30" customHeight="1">
      <c r="B1" s="63"/>
      <c r="C1" s="373" t="s">
        <v>278</v>
      </c>
      <c r="D1" s="374"/>
      <c r="E1" s="374"/>
      <c r="F1" s="375"/>
      <c r="G1" s="376" t="s">
        <v>372</v>
      </c>
      <c r="H1" s="377"/>
      <c r="I1" s="377"/>
      <c r="J1" s="377"/>
    </row>
    <row r="2" spans="2:10">
      <c r="B2" s="64"/>
      <c r="C2" s="374"/>
      <c r="D2" s="374"/>
      <c r="E2" s="374"/>
      <c r="F2" s="375"/>
      <c r="G2" s="376"/>
      <c r="H2" s="377"/>
      <c r="I2" s="377"/>
      <c r="J2" s="377"/>
    </row>
    <row r="3" spans="2:10" ht="15" customHeight="1">
      <c r="B3" s="64"/>
      <c r="C3" s="374"/>
      <c r="D3" s="374"/>
      <c r="E3" s="374"/>
      <c r="F3" s="375"/>
      <c r="G3" s="376"/>
      <c r="H3" s="377"/>
      <c r="I3" s="377"/>
      <c r="J3" s="377"/>
    </row>
    <row r="4" spans="2:10">
      <c r="B4" s="64"/>
      <c r="C4" s="374"/>
      <c r="D4" s="374"/>
      <c r="E4" s="374"/>
      <c r="F4" s="375"/>
      <c r="G4" s="376"/>
      <c r="H4" s="377"/>
      <c r="I4" s="377"/>
      <c r="J4" s="377"/>
    </row>
    <row r="5" spans="2:10" ht="18">
      <c r="B5" s="378" t="s">
        <v>325</v>
      </c>
      <c r="C5" s="378"/>
      <c r="D5" s="378"/>
      <c r="E5" s="378"/>
      <c r="F5" s="378"/>
      <c r="G5" s="378"/>
      <c r="H5" s="378"/>
      <c r="I5" s="378"/>
      <c r="J5" s="378"/>
    </row>
    <row r="6" spans="2:10">
      <c r="B6" s="379" t="s">
        <v>303</v>
      </c>
      <c r="C6" s="380"/>
      <c r="D6" s="380"/>
      <c r="E6" s="126" t="s">
        <v>307</v>
      </c>
      <c r="F6" s="127"/>
      <c r="G6" s="352" t="s">
        <v>304</v>
      </c>
      <c r="H6" s="353"/>
      <c r="I6" s="353"/>
      <c r="J6" s="354"/>
    </row>
    <row r="7" spans="2:10">
      <c r="B7" s="369" t="e">
        <f>IF(DPMEX2P!A9=0,"",DPMEX2P!A9)</f>
        <v>#REF!</v>
      </c>
      <c r="C7" s="370"/>
      <c r="D7" s="370"/>
      <c r="E7" s="370"/>
      <c r="F7" s="371"/>
      <c r="G7" s="365"/>
      <c r="H7" s="365"/>
      <c r="I7" s="365"/>
      <c r="J7" s="372"/>
    </row>
    <row r="8" spans="2:10">
      <c r="B8" s="369" t="e">
        <f>IF(DPMEX2P!A10=0,"",DPMEX2P!A10)</f>
        <v>#REF!</v>
      </c>
      <c r="C8" s="370"/>
      <c r="D8" s="370"/>
      <c r="E8" s="370"/>
      <c r="F8" s="371"/>
      <c r="G8" s="365"/>
      <c r="H8" s="365"/>
      <c r="I8" s="365"/>
      <c r="J8" s="372"/>
    </row>
    <row r="9" spans="2:10">
      <c r="B9" s="369" t="e">
        <f>IF(DPMEX2P!A11=0,"",DPMEX2P!A11)</f>
        <v>#REF!</v>
      </c>
      <c r="C9" s="370"/>
      <c r="D9" s="370"/>
      <c r="E9" s="370"/>
      <c r="F9" s="371"/>
      <c r="G9" s="365"/>
      <c r="H9" s="365"/>
      <c r="I9" s="365"/>
      <c r="J9" s="372"/>
    </row>
    <row r="10" spans="2:10" ht="6.75" customHeight="1">
      <c r="B10" s="365"/>
      <c r="C10" s="365"/>
      <c r="D10" s="365"/>
      <c r="E10" s="365"/>
      <c r="F10" s="365"/>
    </row>
    <row r="11" spans="2:10">
      <c r="B11" s="364" t="s">
        <v>308</v>
      </c>
      <c r="C11" s="365"/>
      <c r="D11" s="365" t="e">
        <f>DPMEX2P!H9</f>
        <v>#REF!</v>
      </c>
      <c r="E11" s="365"/>
      <c r="F11" s="365"/>
      <c r="G11" s="81"/>
      <c r="H11" s="81"/>
      <c r="I11" s="81"/>
      <c r="J11" s="82"/>
    </row>
    <row r="12" spans="2:10" ht="6" customHeight="1">
      <c r="B12" s="81"/>
      <c r="C12" s="81"/>
      <c r="D12" s="81"/>
      <c r="E12" s="81"/>
      <c r="F12" s="81"/>
    </row>
    <row r="13" spans="2:10">
      <c r="B13" s="366" t="s">
        <v>309</v>
      </c>
      <c r="C13" s="366"/>
      <c r="D13" s="366"/>
      <c r="E13" s="366"/>
      <c r="F13" s="366"/>
      <c r="G13" s="366"/>
      <c r="H13" s="366"/>
      <c r="I13" s="366"/>
      <c r="J13" s="366"/>
    </row>
    <row r="14" spans="2:10">
      <c r="B14" s="83" t="s">
        <v>310</v>
      </c>
      <c r="C14" s="83" t="s">
        <v>311</v>
      </c>
      <c r="D14" s="367" t="s">
        <v>312</v>
      </c>
      <c r="E14" s="367"/>
      <c r="F14" s="367" t="s">
        <v>313</v>
      </c>
      <c r="G14" s="367"/>
      <c r="H14" s="97" t="s">
        <v>314</v>
      </c>
      <c r="I14" s="368" t="s">
        <v>324</v>
      </c>
      <c r="J14" s="368" t="s">
        <v>315</v>
      </c>
    </row>
    <row r="15" spans="2:10">
      <c r="B15" s="84">
        <v>1</v>
      </c>
      <c r="C15" s="84" t="str">
        <f>IF(DPMEX2P!A18=0,"",DPMEX2P!A18)</f>
        <v/>
      </c>
      <c r="D15" s="209" t="s">
        <v>209</v>
      </c>
      <c r="E15" s="209"/>
      <c r="F15" s="355" t="s">
        <v>229</v>
      </c>
      <c r="G15" s="355"/>
      <c r="H15" s="85">
        <f>DPMEX2P!J18</f>
        <v>0</v>
      </c>
      <c r="I15" s="345" t="str">
        <f>DPMEX2P!K18</f>
        <v/>
      </c>
      <c r="J15" s="345"/>
    </row>
    <row r="16" spans="2:10">
      <c r="B16" s="84">
        <v>2</v>
      </c>
      <c r="C16" s="84" t="str">
        <f>IF(DPMEX2P!A22=0,"",DPMEX2P!A22)</f>
        <v/>
      </c>
      <c r="D16" s="359" t="s">
        <v>83</v>
      </c>
      <c r="E16" s="360"/>
      <c r="F16" s="355" t="s">
        <v>74</v>
      </c>
      <c r="G16" s="355"/>
      <c r="H16" s="361" t="s">
        <v>326</v>
      </c>
      <c r="I16" s="362"/>
      <c r="J16" s="363"/>
    </row>
    <row r="17" spans="2:14">
      <c r="B17" s="84">
        <v>3</v>
      </c>
      <c r="C17" s="84" t="str">
        <f>IF(DPMEX2P!A23=0,"",DPMEX2P!A23)</f>
        <v/>
      </c>
      <c r="D17" s="222" t="s">
        <v>210</v>
      </c>
      <c r="E17" s="223"/>
      <c r="F17" s="355" t="s">
        <v>76</v>
      </c>
      <c r="G17" s="355"/>
      <c r="H17" s="85">
        <f>DPMEX2P!J23</f>
        <v>0</v>
      </c>
      <c r="I17" s="345" t="str">
        <f>DPMEX2P!K23</f>
        <v/>
      </c>
      <c r="J17" s="345"/>
    </row>
    <row r="18" spans="2:14">
      <c r="B18" s="84">
        <v>4</v>
      </c>
      <c r="C18" s="84" t="str">
        <f>IF(DPMEX2P!A24=0,"",DPMEX2P!A24)</f>
        <v/>
      </c>
      <c r="D18" s="222" t="s">
        <v>222</v>
      </c>
      <c r="E18" s="223"/>
      <c r="F18" s="355" t="s">
        <v>223</v>
      </c>
      <c r="G18" s="355"/>
      <c r="H18" s="85">
        <f>DPMEX2P!J24</f>
        <v>0</v>
      </c>
      <c r="I18" s="345" t="str">
        <f>DPMEX2P!K24</f>
        <v/>
      </c>
      <c r="J18" s="345"/>
      <c r="N18" s="86"/>
    </row>
    <row r="19" spans="2:14">
      <c r="B19" s="84">
        <v>5</v>
      </c>
      <c r="C19" s="84" t="str">
        <f>IF(DPMEX2P!A25=0,"",DPMEX2P!A25)</f>
        <v/>
      </c>
      <c r="D19" s="222" t="s">
        <v>84</v>
      </c>
      <c r="E19" s="223"/>
      <c r="F19" s="355" t="s">
        <v>226</v>
      </c>
      <c r="G19" s="355"/>
      <c r="H19" s="85">
        <f>DPMEX2P!J25</f>
        <v>0</v>
      </c>
      <c r="I19" s="345" t="str">
        <f>DPMEX2P!K25</f>
        <v/>
      </c>
      <c r="J19" s="345"/>
      <c r="N19" s="86"/>
    </row>
    <row r="20" spans="2:14">
      <c r="B20" s="84">
        <v>6</v>
      </c>
      <c r="C20" s="84" t="str">
        <f>IF(DPMEX2P!A26=0,"",DPMEX2P!A26)</f>
        <v/>
      </c>
      <c r="D20" s="222" t="s">
        <v>23</v>
      </c>
      <c r="E20" s="223"/>
      <c r="F20" s="355" t="s">
        <v>77</v>
      </c>
      <c r="G20" s="355"/>
      <c r="H20" s="85">
        <f>DPMEX2P!J26</f>
        <v>0</v>
      </c>
      <c r="I20" s="345" t="str">
        <f>DPMEX2P!K26</f>
        <v/>
      </c>
      <c r="J20" s="345"/>
      <c r="N20" s="86"/>
    </row>
    <row r="21" spans="2:14">
      <c r="B21" s="84">
        <v>7</v>
      </c>
      <c r="C21" s="84" t="str">
        <f>IF(DPMEX2P!A27=0,"",DPMEX2P!A27)</f>
        <v/>
      </c>
      <c r="D21" s="222" t="s">
        <v>24</v>
      </c>
      <c r="E21" s="223"/>
      <c r="F21" s="355" t="s">
        <v>78</v>
      </c>
      <c r="G21" s="355"/>
      <c r="H21" s="85">
        <f>DPMEX2P!J27</f>
        <v>0</v>
      </c>
      <c r="I21" s="345" t="str">
        <f>DPMEX2P!K27</f>
        <v/>
      </c>
      <c r="J21" s="345"/>
      <c r="N21" s="86"/>
    </row>
    <row r="22" spans="2:14">
      <c r="B22" s="84">
        <v>8</v>
      </c>
      <c r="C22" s="84" t="str">
        <f>IF(DPMEX2P!A28=0,"",DPMEX2P!A28)</f>
        <v/>
      </c>
      <c r="D22" s="222" t="s">
        <v>79</v>
      </c>
      <c r="E22" s="223"/>
      <c r="F22" s="355" t="s">
        <v>80</v>
      </c>
      <c r="G22" s="355"/>
      <c r="H22" s="85">
        <f>DPMEX2P!J28</f>
        <v>0</v>
      </c>
      <c r="I22" s="358" t="str">
        <f>DPMEX2P!K28</f>
        <v>Included</v>
      </c>
      <c r="J22" s="358"/>
      <c r="N22" s="86"/>
    </row>
    <row r="23" spans="2:14">
      <c r="B23" s="84">
        <v>9</v>
      </c>
      <c r="C23" s="84" t="str">
        <f>IF(DPMEX2P!A29=0,"",DPMEX2P!A29)</f>
        <v/>
      </c>
      <c r="D23" s="222" t="s">
        <v>30</v>
      </c>
      <c r="E23" s="223"/>
      <c r="F23" s="355" t="s">
        <v>87</v>
      </c>
      <c r="G23" s="355"/>
      <c r="H23" s="85">
        <f>DPMEX2P!J29</f>
        <v>0</v>
      </c>
      <c r="I23" s="345" t="str">
        <f>DPMEX2P!K29</f>
        <v/>
      </c>
      <c r="J23" s="345"/>
      <c r="N23" s="86"/>
    </row>
    <row r="24" spans="2:14">
      <c r="B24" s="84">
        <v>10</v>
      </c>
      <c r="C24" s="84" t="str">
        <f>IF(DPMEX2P!A30=0,"",DPMEX2P!A30)</f>
        <v/>
      </c>
      <c r="D24" s="222" t="s">
        <v>85</v>
      </c>
      <c r="E24" s="223"/>
      <c r="F24" s="355" t="s">
        <v>86</v>
      </c>
      <c r="G24" s="355"/>
      <c r="H24" s="85">
        <f>DPMEX2P!J30</f>
        <v>0</v>
      </c>
      <c r="I24" s="345" t="str">
        <f>DPMEX2P!K30</f>
        <v/>
      </c>
      <c r="J24" s="345"/>
      <c r="N24" s="86"/>
    </row>
    <row r="25" spans="2:14">
      <c r="B25" s="84">
        <v>11</v>
      </c>
      <c r="C25" s="84" t="str">
        <f>IF(DPMEX2P!A31=0,"",DPMEX2P!A31)</f>
        <v/>
      </c>
      <c r="D25" s="222" t="s">
        <v>26</v>
      </c>
      <c r="E25" s="223"/>
      <c r="F25" s="355" t="s">
        <v>27</v>
      </c>
      <c r="G25" s="355"/>
      <c r="H25" s="85">
        <f>DPMEX2P!J31</f>
        <v>0</v>
      </c>
      <c r="I25" s="345" t="str">
        <f>DPMEX2P!K31</f>
        <v/>
      </c>
      <c r="J25" s="345"/>
      <c r="N25" s="86"/>
    </row>
    <row r="26" spans="2:14">
      <c r="B26" s="84">
        <v>12</v>
      </c>
      <c r="C26" s="84" t="str">
        <f>IF(DPMEX2P!A32=0,"",DPMEX2P!A32)</f>
        <v/>
      </c>
      <c r="D26" s="222" t="s">
        <v>82</v>
      </c>
      <c r="E26" s="223"/>
      <c r="F26" s="355" t="s">
        <v>227</v>
      </c>
      <c r="G26" s="355"/>
      <c r="H26" s="85">
        <f>DPMEX2P!J32</f>
        <v>0</v>
      </c>
      <c r="I26" s="358" t="str">
        <f>DPMEX2P!K32</f>
        <v>Included</v>
      </c>
      <c r="J26" s="358"/>
      <c r="N26" s="86"/>
    </row>
    <row r="27" spans="2:14">
      <c r="B27" s="84">
        <v>13</v>
      </c>
      <c r="C27" s="84" t="str">
        <f>IF(DPMEX2P!A33=0,"",DPMEX2P!A33)</f>
        <v/>
      </c>
      <c r="D27" s="222" t="s">
        <v>81</v>
      </c>
      <c r="E27" s="223"/>
      <c r="F27" s="355" t="s">
        <v>382</v>
      </c>
      <c r="G27" s="355"/>
      <c r="H27" s="85">
        <f>DPMEX2P!J33</f>
        <v>0</v>
      </c>
      <c r="I27" s="356" t="str">
        <f>DPMEX2P!K33</f>
        <v/>
      </c>
      <c r="J27" s="357"/>
      <c r="N27" s="86"/>
    </row>
    <row r="28" spans="2:14">
      <c r="B28" s="84"/>
      <c r="C28" s="84" t="str">
        <f>IF(DPMEX2P!A34=0,"",DPMEX2P!A34)</f>
        <v/>
      </c>
      <c r="D28" s="222" t="str">
        <f>IF(DPMEX2P!C34=0,"",DPMEX2P!C34)</f>
        <v/>
      </c>
      <c r="E28" s="223"/>
      <c r="F28" s="355" t="str">
        <f>IF(DPMEX2P!E34=0,"",DPMEX2P!E34)</f>
        <v/>
      </c>
      <c r="G28" s="355"/>
      <c r="H28" s="85" t="str">
        <f>IF(DPMEX2P!J34=0,"",DPMEX2P!J34)</f>
        <v/>
      </c>
      <c r="I28" s="345" t="str">
        <f>IF(DPMEX2P!K34=0,"",DPMEX2P!K34)</f>
        <v/>
      </c>
      <c r="J28" s="345"/>
      <c r="N28" s="86"/>
    </row>
    <row r="29" spans="2:14">
      <c r="B29" s="84"/>
      <c r="C29" s="84" t="str">
        <f>IF(DPMEX2P!A35=0,"",DPMEX2P!A35)</f>
        <v/>
      </c>
      <c r="D29" s="222" t="str">
        <f>IF(DPMEX2P!C35=0,"",DPMEX2P!C35)</f>
        <v/>
      </c>
      <c r="E29" s="223"/>
      <c r="F29" s="355" t="str">
        <f>IF(DPMEX2P!E35=0,"",DPMEX2P!E35)</f>
        <v/>
      </c>
      <c r="G29" s="355"/>
      <c r="H29" s="85" t="str">
        <f>IF(DPMEX2P!J35=0,"",DPMEX2P!J35)</f>
        <v/>
      </c>
      <c r="I29" s="345" t="str">
        <f>IF(DPMEX2P!K35=0,"",DPMEX2P!K35)</f>
        <v/>
      </c>
      <c r="J29" s="345"/>
      <c r="N29" s="86"/>
    </row>
    <row r="30" spans="2:14">
      <c r="B30" s="84"/>
      <c r="C30" s="84" t="str">
        <f>IF(DPMEX2P!A36=0,"",DPMEX2P!A36)</f>
        <v/>
      </c>
      <c r="D30" s="222" t="str">
        <f>IF(DPMEX2P!C36=0,"",DPMEX2P!C36)</f>
        <v/>
      </c>
      <c r="E30" s="223"/>
      <c r="F30" s="355" t="str">
        <f>IF(DPMEX2P!E36=0,"",DPMEX2P!E36)</f>
        <v/>
      </c>
      <c r="G30" s="355"/>
      <c r="H30" s="85" t="str">
        <f>IF(DPMEX2P!J36=0,"",DPMEX2P!J36)</f>
        <v/>
      </c>
      <c r="I30" s="345" t="str">
        <f>IF(DPMEX2P!K36=0,"",DPMEX2P!K36)</f>
        <v/>
      </c>
      <c r="J30" s="345"/>
      <c r="N30" s="86"/>
    </row>
    <row r="31" spans="2:14">
      <c r="B31" s="84"/>
      <c r="C31" s="84" t="str">
        <f>IF(DPMEX2P!A37=0,"",DPMEX2P!A37)</f>
        <v/>
      </c>
      <c r="D31" s="222" t="str">
        <f>IF(DPMEX2P!C37=0,"",DPMEX2P!C37)</f>
        <v/>
      </c>
      <c r="E31" s="223"/>
      <c r="F31" s="355" t="str">
        <f>IF(DPMEX2P!E37=0,"",DPMEX2P!E37)</f>
        <v/>
      </c>
      <c r="G31" s="355"/>
      <c r="H31" s="85" t="str">
        <f>IF(DPMEX2P!J37=0,"",DPMEX2P!J37)</f>
        <v/>
      </c>
      <c r="I31" s="345" t="str">
        <f>IF(DPMEX2P!K37=0,"",DPMEX2P!K37)</f>
        <v/>
      </c>
      <c r="J31" s="345"/>
      <c r="N31" s="86"/>
    </row>
    <row r="32" spans="2:14">
      <c r="B32" s="84"/>
      <c r="C32" s="84" t="str">
        <f>IF(DPMEX2P!A38=0,"",DPMEX2P!A38)</f>
        <v/>
      </c>
      <c r="D32" s="222" t="str">
        <f>IF(DPMEX2P!C38=0,"",DPMEX2P!C38)</f>
        <v/>
      </c>
      <c r="E32" s="223"/>
      <c r="F32" s="355" t="str">
        <f>IF(DPMEX2P!E38=0,"",DPMEX2P!E38)</f>
        <v/>
      </c>
      <c r="G32" s="355"/>
      <c r="H32" s="85" t="str">
        <f>IF(DPMEX2P!J38=0,"",DPMEX2P!J38)</f>
        <v/>
      </c>
      <c r="I32" s="345" t="str">
        <f>IF(DPMEX2P!K38=0,"",DPMEX2P!K38)</f>
        <v/>
      </c>
      <c r="J32" s="345"/>
      <c r="N32" s="86"/>
    </row>
    <row r="33" spans="2:14">
      <c r="B33" s="84"/>
      <c r="C33" s="84" t="str">
        <f>IF(DPMEX2P!A39=0,"",DPMEX2P!A39)</f>
        <v/>
      </c>
      <c r="D33" s="222" t="str">
        <f>IF(DPMEX2P!C39=0,"",DPMEX2P!C39)</f>
        <v/>
      </c>
      <c r="E33" s="223"/>
      <c r="F33" s="355" t="str">
        <f>IF(DPMEX2P!E39=0,"",DPMEX2P!E39)</f>
        <v/>
      </c>
      <c r="G33" s="355"/>
      <c r="H33" s="85" t="str">
        <f>IF(DPMEX2P!J39=0,"",DPMEX2P!J39)</f>
        <v/>
      </c>
      <c r="I33" s="345" t="str">
        <f>IF(DPMEX2P!K39=0,"",DPMEX2P!K39)</f>
        <v/>
      </c>
      <c r="J33" s="345"/>
      <c r="N33" s="86"/>
    </row>
    <row r="34" spans="2:14">
      <c r="B34" s="84"/>
      <c r="C34" s="84" t="str">
        <f>IF(DPMEX2P!A40=0,"",DPMEX2P!A40)</f>
        <v/>
      </c>
      <c r="D34" s="222" t="str">
        <f>IF(DPMEX2P!C40=0,"",DPMEX2P!C40)</f>
        <v/>
      </c>
      <c r="E34" s="223"/>
      <c r="F34" s="355" t="str">
        <f>IF(DPMEX2P!E40=0,"",DPMEX2P!E40)</f>
        <v/>
      </c>
      <c r="G34" s="355"/>
      <c r="H34" s="85" t="str">
        <f>IF(DPMEX2P!J40=0,"",DPMEX2P!J40)</f>
        <v/>
      </c>
      <c r="I34" s="345" t="str">
        <f>IF(DPMEX2P!K40=0,"",DPMEX2P!K40)</f>
        <v/>
      </c>
      <c r="J34" s="345"/>
      <c r="N34" s="86"/>
    </row>
    <row r="35" spans="2:14">
      <c r="B35" s="84"/>
      <c r="C35" s="84" t="str">
        <f>IF(DPMEX2P!A41=0,"",DPMEX2P!A41)</f>
        <v/>
      </c>
      <c r="D35" s="222" t="str">
        <f>IF(DPMEX2P!C41=0,"",DPMEX2P!C41)</f>
        <v/>
      </c>
      <c r="E35" s="223"/>
      <c r="F35" s="355" t="str">
        <f>IF(DPMEX2P!E41=0,"",DPMEX2P!E41)</f>
        <v/>
      </c>
      <c r="G35" s="355"/>
      <c r="H35" s="85" t="str">
        <f>IF(DPMEX2P!J41=0,"",DPMEX2P!J41)</f>
        <v/>
      </c>
      <c r="I35" s="345" t="str">
        <f>IF(DPMEX2P!K41=0,"",DPMEX2P!K41)</f>
        <v/>
      </c>
      <c r="J35" s="345"/>
      <c r="N35" s="86"/>
    </row>
    <row r="36" spans="2:14">
      <c r="B36" s="84"/>
      <c r="C36" s="84" t="str">
        <f>IF(DPMEX2P!A42=0,"",DPMEX2P!A42)</f>
        <v/>
      </c>
      <c r="D36" s="222" t="str">
        <f>IF(DPMEX2P!C42=0,"",DPMEX2P!C42)</f>
        <v/>
      </c>
      <c r="E36" s="223"/>
      <c r="F36" s="355" t="str">
        <f>IF(DPMEX2P!E42=0,"",DPMEX2P!E42)</f>
        <v/>
      </c>
      <c r="G36" s="355"/>
      <c r="H36" s="85" t="str">
        <f>IF(DPMEX2P!J42=0,"",DPMEX2P!J42)</f>
        <v/>
      </c>
      <c r="I36" s="345" t="str">
        <f>IF(DPMEX2P!K42=0,"",DPMEX2P!K42)</f>
        <v/>
      </c>
      <c r="J36" s="345"/>
      <c r="N36" s="87"/>
    </row>
    <row r="37" spans="2:14">
      <c r="B37" s="84"/>
      <c r="C37" s="84" t="str">
        <f>IF(DPMEX2P!A43=0,"",DPMEX2P!A43)</f>
        <v/>
      </c>
      <c r="D37" s="222" t="str">
        <f>IF(DPMEX2P!C43=0,"",DPMEX2P!C43)</f>
        <v/>
      </c>
      <c r="E37" s="223"/>
      <c r="F37" s="355" t="str">
        <f>IF(DPMEX2P!E43=0,"",DPMEX2P!E43)</f>
        <v/>
      </c>
      <c r="G37" s="355"/>
      <c r="H37" s="85" t="str">
        <f>IF(DPMEX2P!J43=0,"",DPMEX2P!J43)</f>
        <v/>
      </c>
      <c r="I37" s="345" t="str">
        <f>IF(DPMEX2P!K43=0,"",DPMEX2P!K43)</f>
        <v/>
      </c>
      <c r="J37" s="345"/>
    </row>
    <row r="38" spans="2:14">
      <c r="B38" s="84"/>
      <c r="C38" s="84" t="str">
        <f>IF(DPMEX2P!A44=0,"",DPMEX2P!A44)</f>
        <v/>
      </c>
      <c r="D38" s="222" t="str">
        <f>IF(DPMEX2P!C44=0,"",DPMEX2P!C44)</f>
        <v/>
      </c>
      <c r="E38" s="223"/>
      <c r="F38" s="355" t="str">
        <f>IF(DPMEX2P!E44=0,"",DPMEX2P!E44)</f>
        <v/>
      </c>
      <c r="G38" s="355"/>
      <c r="H38" s="85" t="str">
        <f>IF(DPMEX2P!J44=0,"",DPMEX2P!J44)</f>
        <v/>
      </c>
      <c r="I38" s="345" t="str">
        <f>IF(DPMEX2P!K44=0,"",DPMEX2P!K44)</f>
        <v/>
      </c>
      <c r="J38" s="345"/>
      <c r="L38" s="88"/>
      <c r="N38" s="86"/>
    </row>
    <row r="39" spans="2:14">
      <c r="B39" s="84"/>
      <c r="C39" s="84" t="str">
        <f>IF(DPMEX2P!A45=0,"",DPMEX2P!A45)</f>
        <v/>
      </c>
      <c r="D39" s="222" t="str">
        <f>IF(DPMEX2P!C45=0,"",DPMEX2P!C45)</f>
        <v/>
      </c>
      <c r="E39" s="223"/>
      <c r="F39" s="355" t="str">
        <f>IF(DPMEX2P!E45=0,"",DPMEX2P!E45)</f>
        <v/>
      </c>
      <c r="G39" s="355"/>
      <c r="H39" s="85" t="str">
        <f>IF(DPMEX2P!J45=0,"",DPMEX2P!J45)</f>
        <v/>
      </c>
      <c r="I39" s="345" t="str">
        <f>IF(DPMEX2P!K45=0,"",DPMEX2P!K45)</f>
        <v/>
      </c>
      <c r="J39" s="345"/>
      <c r="L39" s="88"/>
      <c r="N39" s="86"/>
    </row>
    <row r="40" spans="2:14">
      <c r="B40" s="342" t="s">
        <v>316</v>
      </c>
      <c r="C40" s="343"/>
      <c r="D40" s="343"/>
      <c r="E40" s="343"/>
      <c r="F40" s="343"/>
      <c r="G40" s="344"/>
      <c r="H40" s="85" t="s">
        <v>317</v>
      </c>
      <c r="I40" s="345">
        <f>SUM(I15:J39)</f>
        <v>0</v>
      </c>
      <c r="J40" s="345">
        <f>SUM(J15:J39)</f>
        <v>0</v>
      </c>
    </row>
    <row r="41" spans="2:14">
      <c r="B41" s="346" t="s">
        <v>318</v>
      </c>
      <c r="C41" s="347"/>
      <c r="D41" s="347"/>
      <c r="E41" s="347"/>
      <c r="F41" s="347"/>
      <c r="G41" s="348"/>
      <c r="H41" s="85" t="s">
        <v>305</v>
      </c>
      <c r="I41" s="345">
        <f>DPMEX2P!K47</f>
        <v>0</v>
      </c>
      <c r="J41" s="345">
        <v>0</v>
      </c>
      <c r="L41" s="89"/>
    </row>
    <row r="42" spans="2:14">
      <c r="B42" s="346" t="s">
        <v>319</v>
      </c>
      <c r="C42" s="347"/>
      <c r="D42" s="347"/>
      <c r="E42" s="347"/>
      <c r="F42" s="347"/>
      <c r="G42" s="348"/>
      <c r="H42" s="85" t="s">
        <v>324</v>
      </c>
      <c r="I42" s="345">
        <f>I40+I41</f>
        <v>0</v>
      </c>
      <c r="J42" s="345">
        <f>J40+J41</f>
        <v>0</v>
      </c>
      <c r="L42" s="89"/>
      <c r="N42" s="90"/>
    </row>
    <row r="43" spans="2:14">
      <c r="B43" s="349" t="s">
        <v>320</v>
      </c>
      <c r="C43" s="350"/>
      <c r="D43" s="350"/>
      <c r="E43" s="350"/>
      <c r="F43" s="350"/>
      <c r="G43" s="351"/>
      <c r="H43" s="85" t="s">
        <v>321</v>
      </c>
      <c r="I43" s="345" t="e">
        <f>DPMEX2P!K49</f>
        <v>#REF!</v>
      </c>
      <c r="J43" s="345"/>
      <c r="L43" s="89"/>
    </row>
    <row r="44" spans="2:14">
      <c r="L44" s="89"/>
    </row>
    <row r="45" spans="2:14">
      <c r="B45" s="352" t="s">
        <v>279</v>
      </c>
      <c r="C45" s="353"/>
      <c r="D45" s="353"/>
      <c r="E45" s="353"/>
      <c r="F45" s="353"/>
      <c r="G45" s="353"/>
      <c r="H45" s="353"/>
      <c r="I45" s="353"/>
      <c r="J45" s="354"/>
      <c r="K45" s="331" t="s">
        <v>322</v>
      </c>
      <c r="L45" s="88"/>
      <c r="M45" s="91"/>
    </row>
    <row r="46" spans="2:14">
      <c r="B46" s="332" t="s">
        <v>280</v>
      </c>
      <c r="C46" s="333"/>
      <c r="D46" s="334" t="s">
        <v>281</v>
      </c>
      <c r="E46" s="335"/>
      <c r="F46" s="335"/>
      <c r="G46" s="65" t="s">
        <v>282</v>
      </c>
      <c r="H46" s="334" t="s">
        <v>283</v>
      </c>
      <c r="I46" s="335"/>
      <c r="J46" s="336"/>
      <c r="K46" s="331"/>
      <c r="L46" s="88"/>
      <c r="M46" s="91"/>
    </row>
    <row r="47" spans="2:14">
      <c r="B47" s="332"/>
      <c r="C47" s="333"/>
      <c r="D47" s="337" t="e">
        <f>(I42*0.285)+I43</f>
        <v>#REF!</v>
      </c>
      <c r="E47" s="338"/>
      <c r="F47" s="339"/>
      <c r="G47" s="66" t="s">
        <v>284</v>
      </c>
      <c r="H47" s="337">
        <f>I42*0.8</f>
        <v>0</v>
      </c>
      <c r="I47" s="338"/>
      <c r="J47" s="339"/>
      <c r="K47" s="331"/>
      <c r="L47" s="88"/>
      <c r="M47" s="91"/>
      <c r="N47" s="93"/>
    </row>
    <row r="48" spans="2:14">
      <c r="B48" s="332" t="s">
        <v>285</v>
      </c>
      <c r="C48" s="333"/>
      <c r="D48" s="334" t="s">
        <v>286</v>
      </c>
      <c r="E48" s="335"/>
      <c r="F48" s="335"/>
      <c r="G48" s="65" t="s">
        <v>287</v>
      </c>
      <c r="H48" s="334" t="s">
        <v>288</v>
      </c>
      <c r="I48" s="335"/>
      <c r="J48" s="336"/>
      <c r="K48" s="331"/>
      <c r="L48" s="88"/>
      <c r="M48" s="91"/>
    </row>
    <row r="49" spans="2:14">
      <c r="B49" s="332"/>
      <c r="C49" s="333"/>
      <c r="D49" s="337">
        <f>I42*0.265</f>
        <v>0</v>
      </c>
      <c r="E49" s="338"/>
      <c r="F49" s="339"/>
      <c r="G49" s="92">
        <f>I42*0.03</f>
        <v>0</v>
      </c>
      <c r="H49" s="337">
        <f>I42*0.6</f>
        <v>0</v>
      </c>
      <c r="I49" s="338"/>
      <c r="J49" s="339"/>
      <c r="K49" s="331"/>
      <c r="L49" s="88"/>
      <c r="M49" s="94"/>
      <c r="N49" s="93"/>
    </row>
    <row r="50" spans="2:14">
      <c r="B50" s="332" t="s">
        <v>289</v>
      </c>
      <c r="C50" s="333"/>
      <c r="D50" s="334" t="s">
        <v>290</v>
      </c>
      <c r="E50" s="335"/>
      <c r="F50" s="336"/>
      <c r="G50" s="80" t="s">
        <v>291</v>
      </c>
      <c r="H50" s="334" t="s">
        <v>292</v>
      </c>
      <c r="I50" s="335"/>
      <c r="J50" s="336"/>
      <c r="K50" s="331"/>
      <c r="L50" s="88"/>
      <c r="M50" s="91"/>
    </row>
    <row r="51" spans="2:14">
      <c r="B51" s="332"/>
      <c r="C51" s="333"/>
      <c r="D51" s="337">
        <f>I42*0.245</f>
        <v>0</v>
      </c>
      <c r="E51" s="338"/>
      <c r="F51" s="339"/>
      <c r="G51" s="92">
        <f>I42*0.04</f>
        <v>0</v>
      </c>
      <c r="H51" s="337">
        <f>I42*0.4</f>
        <v>0</v>
      </c>
      <c r="I51" s="338"/>
      <c r="J51" s="339"/>
      <c r="K51" s="331"/>
      <c r="L51" s="88"/>
      <c r="M51" s="91"/>
      <c r="N51" s="93"/>
    </row>
    <row r="52" spans="2:14">
      <c r="B52" s="332" t="s">
        <v>293</v>
      </c>
      <c r="C52" s="333"/>
      <c r="D52" s="334" t="s">
        <v>294</v>
      </c>
      <c r="E52" s="335"/>
      <c r="F52" s="336"/>
      <c r="G52" s="80" t="s">
        <v>295</v>
      </c>
      <c r="H52" s="334" t="s">
        <v>296</v>
      </c>
      <c r="I52" s="335"/>
      <c r="J52" s="336"/>
      <c r="K52" s="331"/>
      <c r="L52" s="88"/>
      <c r="M52" s="94"/>
    </row>
    <row r="53" spans="2:14">
      <c r="B53" s="332"/>
      <c r="C53" s="333"/>
      <c r="D53" s="337">
        <f>I42*0.225</f>
        <v>0</v>
      </c>
      <c r="E53" s="338"/>
      <c r="F53" s="339"/>
      <c r="G53" s="92">
        <f>I42*0.05</f>
        <v>0</v>
      </c>
      <c r="H53" s="337">
        <f>I42*0.2</f>
        <v>0</v>
      </c>
      <c r="I53" s="338"/>
      <c r="J53" s="339"/>
      <c r="K53" s="331"/>
      <c r="L53" s="67"/>
      <c r="M53" s="95"/>
      <c r="N53" s="93"/>
    </row>
    <row r="54" spans="2:14">
      <c r="K54" s="331"/>
      <c r="L54" s="89"/>
    </row>
    <row r="55" spans="2:14" ht="13.5">
      <c r="B55" s="340" t="s">
        <v>323</v>
      </c>
      <c r="C55" s="340"/>
      <c r="D55" s="340"/>
      <c r="E55" s="340"/>
      <c r="F55" s="340"/>
      <c r="G55" s="340"/>
      <c r="H55" s="340"/>
      <c r="I55" s="340"/>
      <c r="J55" s="340"/>
      <c r="K55" s="331"/>
    </row>
    <row r="56" spans="2:14">
      <c r="K56" s="331"/>
    </row>
    <row r="57" spans="2:14">
      <c r="B57" s="324" t="s">
        <v>297</v>
      </c>
      <c r="C57" s="325"/>
      <c r="D57" s="325"/>
      <c r="E57" s="325"/>
      <c r="F57" s="325"/>
      <c r="G57" s="325"/>
      <c r="H57" s="325"/>
      <c r="I57" s="325"/>
      <c r="J57" s="326"/>
      <c r="K57" s="331"/>
    </row>
    <row r="58" spans="2:14">
      <c r="B58" s="327" t="s">
        <v>298</v>
      </c>
      <c r="C58" s="329"/>
      <c r="D58" s="329"/>
      <c r="E58" s="329"/>
      <c r="F58" s="329"/>
      <c r="G58" s="317" t="s">
        <v>299</v>
      </c>
      <c r="H58" s="319"/>
      <c r="I58" s="319"/>
      <c r="J58" s="320"/>
      <c r="K58" s="331"/>
    </row>
    <row r="59" spans="2:14">
      <c r="B59" s="328"/>
      <c r="C59" s="330"/>
      <c r="D59" s="330"/>
      <c r="E59" s="330"/>
      <c r="F59" s="330"/>
      <c r="G59" s="318"/>
      <c r="H59" s="321"/>
      <c r="I59" s="321"/>
      <c r="J59" s="322"/>
      <c r="K59" s="331"/>
    </row>
    <row r="60" spans="2:14">
      <c r="B60" s="327" t="s">
        <v>300</v>
      </c>
      <c r="C60" s="329"/>
      <c r="D60" s="329"/>
      <c r="E60" s="329"/>
      <c r="F60" s="329"/>
      <c r="G60" s="317" t="s">
        <v>301</v>
      </c>
      <c r="H60" s="319"/>
      <c r="I60" s="319"/>
      <c r="J60" s="320"/>
      <c r="K60" s="331"/>
    </row>
    <row r="61" spans="2:14">
      <c r="B61" s="328"/>
      <c r="C61" s="330"/>
      <c r="D61" s="330"/>
      <c r="E61" s="330"/>
      <c r="F61" s="330"/>
      <c r="G61" s="318"/>
      <c r="H61" s="321"/>
      <c r="I61" s="321"/>
      <c r="J61" s="322"/>
      <c r="K61" s="331"/>
    </row>
    <row r="62" spans="2:14">
      <c r="B62" s="327" t="s">
        <v>302</v>
      </c>
      <c r="C62" s="329"/>
      <c r="D62" s="329"/>
      <c r="E62" s="329"/>
      <c r="F62" s="329"/>
      <c r="G62" s="317" t="s">
        <v>4</v>
      </c>
      <c r="H62" s="319"/>
      <c r="I62" s="319"/>
      <c r="J62" s="320"/>
      <c r="K62" s="331"/>
    </row>
    <row r="63" spans="2:14">
      <c r="B63" s="328"/>
      <c r="C63" s="341"/>
      <c r="D63" s="341"/>
      <c r="E63" s="341"/>
      <c r="F63" s="341"/>
      <c r="G63" s="318"/>
      <c r="H63" s="321"/>
      <c r="I63" s="321"/>
      <c r="J63" s="322"/>
      <c r="K63" s="331"/>
    </row>
    <row r="64" spans="2:14">
      <c r="K64" s="96"/>
    </row>
    <row r="65" spans="2:12">
      <c r="B65" s="323" t="s">
        <v>384</v>
      </c>
      <c r="C65" s="323"/>
      <c r="D65" s="323"/>
      <c r="E65" s="323"/>
      <c r="F65" s="323"/>
      <c r="G65" s="323"/>
      <c r="H65" s="323"/>
      <c r="I65" s="323"/>
      <c r="J65" s="323"/>
      <c r="K65" s="96"/>
    </row>
    <row r="66" spans="2:12">
      <c r="B66" s="323"/>
      <c r="C66" s="323"/>
      <c r="D66" s="323"/>
      <c r="E66" s="323"/>
      <c r="F66" s="323"/>
      <c r="G66" s="323"/>
      <c r="H66" s="323"/>
      <c r="I66" s="323"/>
      <c r="J66" s="323"/>
      <c r="K66" s="96"/>
    </row>
    <row r="73" spans="2:12">
      <c r="L73" s="96"/>
    </row>
  </sheetData>
  <mergeCells count="139">
    <mergeCell ref="B8:F8"/>
    <mergeCell ref="G8:J8"/>
    <mergeCell ref="B9:F9"/>
    <mergeCell ref="G9:J9"/>
    <mergeCell ref="B10:C10"/>
    <mergeCell ref="D10:F10"/>
    <mergeCell ref="C1:F4"/>
    <mergeCell ref="G1:J4"/>
    <mergeCell ref="B5:J5"/>
    <mergeCell ref="B6:D6"/>
    <mergeCell ref="G6:J6"/>
    <mergeCell ref="B7:F7"/>
    <mergeCell ref="G7:J7"/>
    <mergeCell ref="D15:E15"/>
    <mergeCell ref="F15:G15"/>
    <mergeCell ref="I15:J15"/>
    <mergeCell ref="D16:E16"/>
    <mergeCell ref="F16:G16"/>
    <mergeCell ref="H16:J16"/>
    <mergeCell ref="B11:C11"/>
    <mergeCell ref="D11:F11"/>
    <mergeCell ref="B13:J13"/>
    <mergeCell ref="D14:E14"/>
    <mergeCell ref="F14:G14"/>
    <mergeCell ref="I14:J14"/>
    <mergeCell ref="D19:E19"/>
    <mergeCell ref="F19:G19"/>
    <mergeCell ref="I19:J19"/>
    <mergeCell ref="D20:E20"/>
    <mergeCell ref="F20:G20"/>
    <mergeCell ref="I20:J20"/>
    <mergeCell ref="D17:E17"/>
    <mergeCell ref="F17:G17"/>
    <mergeCell ref="I17:J17"/>
    <mergeCell ref="D18:E18"/>
    <mergeCell ref="F18:G18"/>
    <mergeCell ref="I18:J18"/>
    <mergeCell ref="D23:E23"/>
    <mergeCell ref="F23:G23"/>
    <mergeCell ref="I23:J23"/>
    <mergeCell ref="D24:E24"/>
    <mergeCell ref="F24:G24"/>
    <mergeCell ref="I24:J24"/>
    <mergeCell ref="D21:E21"/>
    <mergeCell ref="F21:G21"/>
    <mergeCell ref="I21:J21"/>
    <mergeCell ref="D22:E22"/>
    <mergeCell ref="F22:G22"/>
    <mergeCell ref="I22:J22"/>
    <mergeCell ref="D27:E27"/>
    <mergeCell ref="F27:G27"/>
    <mergeCell ref="I27:J27"/>
    <mergeCell ref="D28:E28"/>
    <mergeCell ref="F28:G28"/>
    <mergeCell ref="I28:J28"/>
    <mergeCell ref="D25:E25"/>
    <mergeCell ref="F25:G25"/>
    <mergeCell ref="I25:J25"/>
    <mergeCell ref="D26:E26"/>
    <mergeCell ref="F26:G26"/>
    <mergeCell ref="I26:J26"/>
    <mergeCell ref="D31:E31"/>
    <mergeCell ref="F31:G31"/>
    <mergeCell ref="I31:J31"/>
    <mergeCell ref="D32:E32"/>
    <mergeCell ref="F32:G32"/>
    <mergeCell ref="I32:J32"/>
    <mergeCell ref="D29:E29"/>
    <mergeCell ref="F29:G29"/>
    <mergeCell ref="I29:J29"/>
    <mergeCell ref="D30:E30"/>
    <mergeCell ref="F30:G30"/>
    <mergeCell ref="I30:J30"/>
    <mergeCell ref="D35:E35"/>
    <mergeCell ref="F35:G35"/>
    <mergeCell ref="I35:J35"/>
    <mergeCell ref="D36:E36"/>
    <mergeCell ref="F36:G36"/>
    <mergeCell ref="I36:J36"/>
    <mergeCell ref="D33:E33"/>
    <mergeCell ref="F33:G33"/>
    <mergeCell ref="I33:J33"/>
    <mergeCell ref="D34:E34"/>
    <mergeCell ref="F34:G34"/>
    <mergeCell ref="I34:J34"/>
    <mergeCell ref="D39:E39"/>
    <mergeCell ref="F39:G39"/>
    <mergeCell ref="I39:J39"/>
    <mergeCell ref="D37:E37"/>
    <mergeCell ref="F37:G37"/>
    <mergeCell ref="I37:J37"/>
    <mergeCell ref="D38:E38"/>
    <mergeCell ref="F38:G38"/>
    <mergeCell ref="I38:J38"/>
    <mergeCell ref="B40:G40"/>
    <mergeCell ref="I40:J40"/>
    <mergeCell ref="B41:G41"/>
    <mergeCell ref="I41:J41"/>
    <mergeCell ref="B42:G42"/>
    <mergeCell ref="I42:J42"/>
    <mergeCell ref="B43:G43"/>
    <mergeCell ref="I43:J43"/>
    <mergeCell ref="B45:J45"/>
    <mergeCell ref="K45:K63"/>
    <mergeCell ref="B46:C47"/>
    <mergeCell ref="D46:F46"/>
    <mergeCell ref="H46:J46"/>
    <mergeCell ref="D47:F47"/>
    <mergeCell ref="H47:J47"/>
    <mergeCell ref="B48:C49"/>
    <mergeCell ref="B52:C53"/>
    <mergeCell ref="D52:F52"/>
    <mergeCell ref="H52:J52"/>
    <mergeCell ref="D53:F53"/>
    <mergeCell ref="H53:J53"/>
    <mergeCell ref="B55:J55"/>
    <mergeCell ref="D48:F48"/>
    <mergeCell ref="H48:J48"/>
    <mergeCell ref="D49:F49"/>
    <mergeCell ref="H49:J49"/>
    <mergeCell ref="B50:C51"/>
    <mergeCell ref="D50:F50"/>
    <mergeCell ref="H50:J50"/>
    <mergeCell ref="D51:F51"/>
    <mergeCell ref="H51:J51"/>
    <mergeCell ref="B62:B63"/>
    <mergeCell ref="C62:F63"/>
    <mergeCell ref="G62:G63"/>
    <mergeCell ref="H62:J63"/>
    <mergeCell ref="B65:J66"/>
    <mergeCell ref="B57:J57"/>
    <mergeCell ref="B58:B59"/>
    <mergeCell ref="C58:F59"/>
    <mergeCell ref="G58:G59"/>
    <mergeCell ref="H58:J59"/>
    <mergeCell ref="B60:B61"/>
    <mergeCell ref="C60:F61"/>
    <mergeCell ref="G60:G61"/>
    <mergeCell ref="H60:J61"/>
  </mergeCells>
  <printOptions horizontalCentered="1" verticalCentered="1"/>
  <pageMargins left="0.75" right="0.75" top="1" bottom="1" header="0.5" footer="0.5"/>
  <pageSetup scale="74" orientation="portrait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</vt:i4>
      </vt:variant>
    </vt:vector>
  </HeadingPairs>
  <TitlesOfParts>
    <vt:vector size="13" baseType="lpstr">
      <vt:lpstr>Sales Rep </vt:lpstr>
      <vt:lpstr>RX2</vt:lpstr>
      <vt:lpstr>DPMSX5P 2015</vt:lpstr>
      <vt:lpstr>DPMSX3P 2015</vt:lpstr>
      <vt:lpstr>DPMSX2P 2015</vt:lpstr>
      <vt:lpstr>DPMEX2P</vt:lpstr>
      <vt:lpstr>Lead Time DPM</vt:lpstr>
      <vt:lpstr>DPMEX2P 2015</vt:lpstr>
      <vt:lpstr>UPL-EX2P</vt:lpstr>
      <vt:lpstr>Intech Data</vt:lpstr>
      <vt:lpstr>Freight</vt:lpstr>
      <vt:lpstr>Freight</vt:lpstr>
      <vt:lpstr>'UPL-EX2P'!Print_Area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terry</dc:creator>
  <cp:lastModifiedBy>Ryan Merk</cp:lastModifiedBy>
  <cp:lastPrinted>2026-07-06T14:23:47Z</cp:lastPrinted>
  <dcterms:created xsi:type="dcterms:W3CDTF">2006-12-25T23:51:58Z</dcterms:created>
  <dcterms:modified xsi:type="dcterms:W3CDTF">2026-07-06T14:36:09Z</dcterms:modified>
</cp:coreProperties>
</file>